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2020\"/>
    </mc:Choice>
  </mc:AlternateContent>
  <bookViews>
    <workbookView xWindow="0" yWindow="0" windowWidth="28800" windowHeight="12300" activeTab="2"/>
  </bookViews>
  <sheets>
    <sheet name="Dirigenti Medici" sheetId="1" r:id="rId1"/>
    <sheet name="Altra Dirigenza" sheetId="2" r:id="rId2"/>
    <sheet name="Comparto" sheetId="3" r:id="rId3"/>
  </sheets>
  <definedNames>
    <definedName name="_xlnm.Print_Titles" localSheetId="0">'Dirigenti Medici'!$1:$2</definedName>
  </definedNames>
  <calcPr calcId="162913"/>
</workbook>
</file>

<file path=xl/calcChain.xml><?xml version="1.0" encoding="utf-8"?>
<calcChain xmlns="http://schemas.openxmlformats.org/spreadsheetml/2006/main">
  <c r="J3" i="3" l="1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N13" i="2"/>
  <c r="N4" i="2"/>
  <c r="N5" i="2"/>
  <c r="N6" i="2"/>
  <c r="N7" i="2"/>
  <c r="N8" i="2"/>
  <c r="N9" i="2"/>
  <c r="N10" i="2"/>
  <c r="N11" i="2"/>
  <c r="N12" i="2"/>
  <c r="N14" i="2"/>
  <c r="N15" i="2"/>
  <c r="N3" i="2"/>
  <c r="M3" i="2"/>
  <c r="N3" i="1"/>
  <c r="M3" i="1"/>
  <c r="I4" i="3" l="1"/>
  <c r="I6" i="3"/>
  <c r="I7" i="3"/>
  <c r="I13" i="3"/>
  <c r="I14" i="3"/>
  <c r="I16" i="3"/>
  <c r="I21" i="3"/>
  <c r="I29" i="3"/>
  <c r="I30" i="3"/>
  <c r="I31" i="3"/>
  <c r="I32" i="3"/>
  <c r="I33" i="3"/>
  <c r="I34" i="3"/>
  <c r="H28" i="3"/>
  <c r="I28" i="3" s="1"/>
  <c r="H27" i="3"/>
  <c r="I27" i="3" s="1"/>
  <c r="H26" i="3"/>
  <c r="I26" i="3" s="1"/>
  <c r="H25" i="3"/>
  <c r="H24" i="3"/>
  <c r="I24" i="3" s="1"/>
  <c r="H23" i="3"/>
  <c r="I23" i="3" s="1"/>
  <c r="H22" i="3"/>
  <c r="I22" i="3" s="1"/>
  <c r="H20" i="3"/>
  <c r="I20" i="3" s="1"/>
  <c r="H19" i="3"/>
  <c r="I19" i="3" s="1"/>
  <c r="H18" i="3"/>
  <c r="I18" i="3" s="1"/>
  <c r="H17" i="3"/>
  <c r="H15" i="3"/>
  <c r="I15" i="3" s="1"/>
  <c r="H12" i="3"/>
  <c r="I12" i="3" s="1"/>
  <c r="H11" i="3"/>
  <c r="I11" i="3" s="1"/>
  <c r="H10" i="3"/>
  <c r="I10" i="3" s="1"/>
  <c r="H9" i="3"/>
  <c r="I9" i="3" s="1"/>
  <c r="H8" i="3"/>
  <c r="I8" i="3" s="1"/>
  <c r="H5" i="3"/>
  <c r="I5" i="3" s="1"/>
  <c r="H3" i="3"/>
  <c r="G25" i="3"/>
  <c r="I25" i="3" s="1"/>
  <c r="G17" i="3"/>
  <c r="E32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3" i="3"/>
  <c r="E34" i="3"/>
  <c r="E3" i="3"/>
  <c r="F16" i="2"/>
  <c r="D16" i="2"/>
  <c r="C16" i="2"/>
  <c r="K16" i="2"/>
  <c r="J3" i="2"/>
  <c r="G8" i="2"/>
  <c r="I15" i="2"/>
  <c r="I14" i="2"/>
  <c r="I13" i="2"/>
  <c r="I16" i="2" s="1"/>
  <c r="I8" i="2"/>
  <c r="E15" i="2"/>
  <c r="E4" i="2"/>
  <c r="E5" i="2"/>
  <c r="E6" i="2"/>
  <c r="E7" i="2"/>
  <c r="E8" i="2"/>
  <c r="E9" i="2"/>
  <c r="E10" i="2"/>
  <c r="E11" i="2"/>
  <c r="E12" i="2"/>
  <c r="E13" i="2"/>
  <c r="E14" i="2"/>
  <c r="E3" i="2"/>
  <c r="L59" i="1"/>
  <c r="M59" i="1" s="1"/>
  <c r="J59" i="1"/>
  <c r="E16" i="2" l="1"/>
  <c r="I17" i="3"/>
  <c r="H36" i="3"/>
  <c r="I3" i="3"/>
  <c r="E5" i="1"/>
  <c r="E6" i="1"/>
  <c r="E7" i="1"/>
  <c r="E8" i="1"/>
  <c r="E9" i="1"/>
  <c r="E10" i="1"/>
  <c r="E12" i="1"/>
  <c r="E13" i="1"/>
  <c r="E14" i="1"/>
  <c r="E15" i="1"/>
  <c r="E16" i="1"/>
  <c r="E17" i="1"/>
  <c r="E18" i="1"/>
  <c r="E20" i="1"/>
  <c r="E21" i="1"/>
  <c r="E22" i="1"/>
  <c r="E23" i="1"/>
  <c r="E24" i="1"/>
  <c r="E25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5" i="1"/>
  <c r="E47" i="1"/>
  <c r="E48" i="1"/>
  <c r="E49" i="1"/>
  <c r="E50" i="1"/>
  <c r="E51" i="1"/>
  <c r="E52" i="1"/>
  <c r="E54" i="1"/>
  <c r="E55" i="1"/>
  <c r="E56" i="1"/>
  <c r="E57" i="1"/>
  <c r="E3" i="1"/>
  <c r="L42" i="1"/>
  <c r="M42" i="1" s="1"/>
  <c r="L3" i="1"/>
  <c r="J3" i="1"/>
  <c r="N42" i="1" l="1"/>
  <c r="D26" i="1"/>
  <c r="D4" i="1"/>
  <c r="D46" i="1"/>
  <c r="D53" i="1"/>
  <c r="D44" i="1"/>
  <c r="D19" i="1"/>
  <c r="E19" i="1" l="1"/>
  <c r="E53" i="1"/>
  <c r="E44" i="1"/>
  <c r="E46" i="1"/>
  <c r="E4" i="1"/>
  <c r="E26" i="1"/>
  <c r="D11" i="1"/>
  <c r="D58" i="1" l="1"/>
  <c r="E11" i="1"/>
  <c r="L10" i="2"/>
  <c r="M10" i="2" s="1"/>
  <c r="L11" i="2"/>
  <c r="M11" i="2" s="1"/>
  <c r="L12" i="2"/>
  <c r="M12" i="2" s="1"/>
  <c r="L13" i="2"/>
  <c r="M13" i="2" s="1"/>
  <c r="L14" i="2"/>
  <c r="M14" i="2" s="1"/>
  <c r="L15" i="2"/>
  <c r="M15" i="2" s="1"/>
  <c r="L9" i="2"/>
  <c r="M9" i="2" s="1"/>
  <c r="L5" i="2"/>
  <c r="M5" i="2" s="1"/>
  <c r="L6" i="2"/>
  <c r="M6" i="2" s="1"/>
  <c r="L7" i="2"/>
  <c r="M7" i="2" s="1"/>
  <c r="L4" i="2"/>
  <c r="M4" i="2" s="1"/>
  <c r="L3" i="2"/>
  <c r="J15" i="2" l="1"/>
  <c r="J13" i="2"/>
  <c r="J4" i="2"/>
  <c r="J5" i="2"/>
  <c r="J7" i="2"/>
  <c r="C36" i="3" l="1"/>
  <c r="G36" i="3"/>
  <c r="J6" i="2" l="1"/>
  <c r="J9" i="2"/>
  <c r="J10" i="2"/>
  <c r="J11" i="2"/>
  <c r="J12" i="2"/>
  <c r="J14" i="2"/>
  <c r="G16" i="2"/>
  <c r="H8" i="2"/>
  <c r="L8" i="2" s="1"/>
  <c r="K58" i="1"/>
  <c r="L14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1" i="1"/>
  <c r="L32" i="1"/>
  <c r="L33" i="1"/>
  <c r="L34" i="1"/>
  <c r="L35" i="1"/>
  <c r="L36" i="1"/>
  <c r="L37" i="1"/>
  <c r="L38" i="1"/>
  <c r="L39" i="1"/>
  <c r="L40" i="1"/>
  <c r="L41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4" i="1"/>
  <c r="L5" i="1"/>
  <c r="L6" i="1"/>
  <c r="L7" i="1"/>
  <c r="L8" i="1"/>
  <c r="L9" i="1"/>
  <c r="L10" i="1"/>
  <c r="L11" i="1"/>
  <c r="L12" i="1"/>
  <c r="L13" i="1"/>
  <c r="M8" i="2" l="1"/>
  <c r="L16" i="2"/>
  <c r="M56" i="1"/>
  <c r="N56" i="1"/>
  <c r="M39" i="1"/>
  <c r="N39" i="1"/>
  <c r="M22" i="1"/>
  <c r="N22" i="1"/>
  <c r="N55" i="1"/>
  <c r="M55" i="1"/>
  <c r="M29" i="1"/>
  <c r="N29" i="1"/>
  <c r="N54" i="1"/>
  <c r="M54" i="1"/>
  <c r="M37" i="1"/>
  <c r="N37" i="1"/>
  <c r="N45" i="1"/>
  <c r="M45" i="1"/>
  <c r="N36" i="1"/>
  <c r="M36" i="1"/>
  <c r="M27" i="1"/>
  <c r="N27" i="1"/>
  <c r="M19" i="1"/>
  <c r="N19" i="1"/>
  <c r="M9" i="1"/>
  <c r="N9" i="1"/>
  <c r="M38" i="1"/>
  <c r="N38" i="1"/>
  <c r="M8" i="1"/>
  <c r="N8" i="1"/>
  <c r="N28" i="1"/>
  <c r="M28" i="1"/>
  <c r="N7" i="1"/>
  <c r="M7" i="1"/>
  <c r="N52" i="1"/>
  <c r="M52" i="1"/>
  <c r="M44" i="1"/>
  <c r="N44" i="1"/>
  <c r="M26" i="1"/>
  <c r="N26" i="1"/>
  <c r="M13" i="1"/>
  <c r="N13" i="1"/>
  <c r="M51" i="1"/>
  <c r="N51" i="1"/>
  <c r="M34" i="1"/>
  <c r="N34" i="1"/>
  <c r="M17" i="1"/>
  <c r="N17" i="1"/>
  <c r="M12" i="1"/>
  <c r="N12" i="1"/>
  <c r="N4" i="1"/>
  <c r="M4" i="1"/>
  <c r="M50" i="1"/>
  <c r="N50" i="1"/>
  <c r="M41" i="1"/>
  <c r="N41" i="1"/>
  <c r="M33" i="1"/>
  <c r="N33" i="1"/>
  <c r="M24" i="1"/>
  <c r="N24" i="1"/>
  <c r="M16" i="1"/>
  <c r="N16" i="1"/>
  <c r="M10" i="1"/>
  <c r="N10" i="1"/>
  <c r="N48" i="1"/>
  <c r="M48" i="1"/>
  <c r="M31" i="1"/>
  <c r="N31" i="1"/>
  <c r="N47" i="1"/>
  <c r="M47" i="1"/>
  <c r="M21" i="1"/>
  <c r="N21" i="1"/>
  <c r="N46" i="1"/>
  <c r="M46" i="1"/>
  <c r="N20" i="1"/>
  <c r="M20" i="1"/>
  <c r="M53" i="1"/>
  <c r="N53" i="1"/>
  <c r="M6" i="1"/>
  <c r="N6" i="1"/>
  <c r="M35" i="1"/>
  <c r="N35" i="1"/>
  <c r="M18" i="1"/>
  <c r="N18" i="1"/>
  <c r="M5" i="1"/>
  <c r="N5" i="1"/>
  <c r="M43" i="1"/>
  <c r="N43" i="1"/>
  <c r="N25" i="1"/>
  <c r="M25" i="1"/>
  <c r="N11" i="1"/>
  <c r="M11" i="1"/>
  <c r="N57" i="1"/>
  <c r="M57" i="1"/>
  <c r="M49" i="1"/>
  <c r="N49" i="1"/>
  <c r="N40" i="1"/>
  <c r="M40" i="1"/>
  <c r="M32" i="1"/>
  <c r="N32" i="1"/>
  <c r="N23" i="1"/>
  <c r="M23" i="1"/>
  <c r="M14" i="1"/>
  <c r="N14" i="1"/>
  <c r="J8" i="2"/>
  <c r="H16" i="2"/>
  <c r="J12" i="1"/>
  <c r="J18" i="1"/>
  <c r="J22" i="1"/>
  <c r="J27" i="1"/>
  <c r="J39" i="1"/>
  <c r="J54" i="1"/>
  <c r="I58" i="1"/>
  <c r="J57" i="1"/>
  <c r="G58" i="1"/>
  <c r="G39" i="3" s="1"/>
  <c r="H30" i="1" l="1"/>
  <c r="J13" i="1"/>
  <c r="J14" i="1"/>
  <c r="J16" i="1"/>
  <c r="J17" i="1"/>
  <c r="J19" i="1"/>
  <c r="J20" i="1"/>
  <c r="J21" i="1"/>
  <c r="J23" i="1"/>
  <c r="J24" i="1"/>
  <c r="J25" i="1"/>
  <c r="J26" i="1"/>
  <c r="J28" i="1"/>
  <c r="J29" i="1"/>
  <c r="J31" i="1"/>
  <c r="J32" i="1"/>
  <c r="J33" i="1"/>
  <c r="J34" i="1"/>
  <c r="J35" i="1"/>
  <c r="J36" i="1"/>
  <c r="J37" i="1"/>
  <c r="J38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5" i="1"/>
  <c r="J56" i="1"/>
  <c r="J11" i="1"/>
  <c r="J8" i="1"/>
  <c r="J9" i="1"/>
  <c r="J10" i="1"/>
  <c r="J6" i="1"/>
  <c r="J7" i="1"/>
  <c r="J4" i="1"/>
  <c r="J5" i="1"/>
  <c r="J30" i="1" l="1"/>
  <c r="L30" i="1"/>
  <c r="M30" i="1" l="1"/>
  <c r="N30" i="1"/>
  <c r="F36" i="3" l="1"/>
  <c r="F39" i="3" s="1"/>
  <c r="E36" i="3"/>
  <c r="D36" i="3"/>
  <c r="D39" i="3" s="1"/>
  <c r="F58" i="1"/>
  <c r="C58" i="1"/>
  <c r="C39" i="3" s="1"/>
  <c r="H15" i="1"/>
  <c r="E39" i="3" l="1"/>
  <c r="E58" i="1"/>
  <c r="L15" i="1"/>
  <c r="J15" i="1"/>
  <c r="J58" i="1" s="1"/>
  <c r="N16" i="2"/>
  <c r="H58" i="1"/>
  <c r="H39" i="3" s="1"/>
  <c r="J16" i="2"/>
  <c r="M16" i="2"/>
  <c r="I36" i="3"/>
  <c r="I39" i="3" s="1"/>
  <c r="K36" i="3"/>
  <c r="K39" i="3" s="1"/>
  <c r="J36" i="3"/>
  <c r="J39" i="3" l="1"/>
  <c r="M15" i="1"/>
  <c r="N15" i="1"/>
  <c r="L58" i="1"/>
  <c r="M58" i="1" l="1"/>
  <c r="N58" i="1"/>
</calcChain>
</file>

<file path=xl/comments1.xml><?xml version="1.0" encoding="utf-8"?>
<comments xmlns="http://schemas.openxmlformats.org/spreadsheetml/2006/main">
  <authors>
    <author>Utente Windows</author>
  </authors>
  <commentList>
    <comment ref="D52" authorId="0" shapeId="0">
      <text>
        <r>
          <rPr>
            <b/>
            <sz val="9"/>
            <color indexed="81"/>
            <rFont val="Tahoma"/>
            <family val="2"/>
          </rPr>
          <t>Utente Windows:</t>
        </r>
        <r>
          <rPr>
            <sz val="9"/>
            <color indexed="81"/>
            <rFont val="Tahoma"/>
            <family val="2"/>
          </rPr>
          <t xml:space="preserve">
inserita patologia clinicia, genetica e gestione dei lab</t>
        </r>
      </text>
    </comment>
  </commentList>
</comments>
</file>

<file path=xl/sharedStrings.xml><?xml version="1.0" encoding="utf-8"?>
<sst xmlns="http://schemas.openxmlformats.org/spreadsheetml/2006/main" count="235" uniqueCount="210">
  <si>
    <t>AZIENDA (A.O.U. Policlinico G. Martino Messina)</t>
  </si>
  <si>
    <t>n° Posti Vacanti</t>
  </si>
  <si>
    <t>n° Personale in eccedenza</t>
  </si>
  <si>
    <t>QUALIFICA</t>
  </si>
  <si>
    <t>CODICE</t>
  </si>
  <si>
    <t>DESCRIZIONE della DISCIPLINA DI INQUADRAMENTO</t>
  </si>
  <si>
    <t>I01</t>
  </si>
  <si>
    <t xml:space="preserve">Allergologia </t>
  </si>
  <si>
    <t>Cardiologia -               Unità coronarica -         Emodinamica -         Servizio Cardiologico</t>
  </si>
  <si>
    <t>I52</t>
  </si>
  <si>
    <t>Dermatologia</t>
  </si>
  <si>
    <t>Ematologia</t>
  </si>
  <si>
    <t>I18</t>
  </si>
  <si>
    <t>I58</t>
  </si>
  <si>
    <t>I68</t>
  </si>
  <si>
    <t>Pneumologia</t>
  </si>
  <si>
    <t>I24</t>
  </si>
  <si>
    <t>Malattie infettive e tropicali</t>
  </si>
  <si>
    <t>DTA6</t>
  </si>
  <si>
    <t>DT15</t>
  </si>
  <si>
    <t>Medicina sportiva</t>
  </si>
  <si>
    <t>Nefrologia</t>
  </si>
  <si>
    <t>I29</t>
  </si>
  <si>
    <t>Neonatologia</t>
  </si>
  <si>
    <t>I62</t>
  </si>
  <si>
    <t>Neurologia</t>
  </si>
  <si>
    <t>I32</t>
  </si>
  <si>
    <t>I33</t>
  </si>
  <si>
    <t>Neuropsichiatria Infantile</t>
  </si>
  <si>
    <t>Oncologia</t>
  </si>
  <si>
    <t>I64</t>
  </si>
  <si>
    <t>I73</t>
  </si>
  <si>
    <t>Terapia intensiva neonatale</t>
  </si>
  <si>
    <t>Psichiatria</t>
  </si>
  <si>
    <t>I40</t>
  </si>
  <si>
    <t>I026</t>
  </si>
  <si>
    <t>Radioterapia</t>
  </si>
  <si>
    <t>I70</t>
  </si>
  <si>
    <t>Reumatologia</t>
  </si>
  <si>
    <t>Chirurgia generale</t>
  </si>
  <si>
    <t>Endoscopia</t>
  </si>
  <si>
    <t>DT09</t>
  </si>
  <si>
    <t>I11</t>
  </si>
  <si>
    <t>Chirurgia Pediatrica</t>
  </si>
  <si>
    <t>I12</t>
  </si>
  <si>
    <t>Chirurgia plastica</t>
  </si>
  <si>
    <t>Chirurgia toracica</t>
  </si>
  <si>
    <t>I13</t>
  </si>
  <si>
    <t>Chirurgia vascolare</t>
  </si>
  <si>
    <t>I14</t>
  </si>
  <si>
    <t>I37</t>
  </si>
  <si>
    <t>Ostetricia e Ginecologia</t>
  </si>
  <si>
    <t>Neurochirurgia</t>
  </si>
  <si>
    <t>I30</t>
  </si>
  <si>
    <t>I34</t>
  </si>
  <si>
    <t>Oculistica</t>
  </si>
  <si>
    <t xml:space="preserve">I69    </t>
  </si>
  <si>
    <t>Radiologia / Neuroradiologia</t>
  </si>
  <si>
    <t>DTA3</t>
  </si>
  <si>
    <t>Laboratorio di analisi</t>
  </si>
  <si>
    <t>DT69</t>
  </si>
  <si>
    <t>Radiologia</t>
  </si>
  <si>
    <t>SX90</t>
  </si>
  <si>
    <t>Altri servizi di supporto sanitario/Igiene</t>
  </si>
  <si>
    <t>Medicina del lavoro</t>
  </si>
  <si>
    <t>DT25</t>
  </si>
  <si>
    <t>I35</t>
  </si>
  <si>
    <t>Odontoiatria e stomatologia</t>
  </si>
  <si>
    <t>Altri servizi di supporto/ Direzione sanitaria e Generale</t>
  </si>
  <si>
    <t>ADDNAD01</t>
  </si>
  <si>
    <t>Dirigenti amministrativi</t>
  </si>
  <si>
    <t>PDDHPD02</t>
  </si>
  <si>
    <t>Ingegnere</t>
  </si>
  <si>
    <t>PDDHPD01</t>
  </si>
  <si>
    <t>Avvocato</t>
  </si>
  <si>
    <t>Dirigente Sanitario Radiofarmacista</t>
  </si>
  <si>
    <t>Dirigente Sanitario Atipico</t>
  </si>
  <si>
    <t>SDDBAF01</t>
  </si>
  <si>
    <t>Farmacista</t>
  </si>
  <si>
    <t>Dirigenti indistinti</t>
  </si>
  <si>
    <t>SCCCII01</t>
  </si>
  <si>
    <t>Infermiere</t>
  </si>
  <si>
    <t>SCCCII04</t>
  </si>
  <si>
    <t>Infermiere pediatrico</t>
  </si>
  <si>
    <t>Infermiere Generico</t>
  </si>
  <si>
    <t>TCCMTT01</t>
  </si>
  <si>
    <t xml:space="preserve">Operatore socio sanitario </t>
  </si>
  <si>
    <t>TCCMTA03</t>
  </si>
  <si>
    <t>Ausiliario specializzato</t>
  </si>
  <si>
    <t>SCCDRR03</t>
  </si>
  <si>
    <t>Fisioterapista</t>
  </si>
  <si>
    <t>SCCDRR04</t>
  </si>
  <si>
    <t>Logopedista</t>
  </si>
  <si>
    <t>SCCDRR07</t>
  </si>
  <si>
    <t>Ortottista – assistente di oftalmologia</t>
  </si>
  <si>
    <t>SCCDRR08</t>
  </si>
  <si>
    <t>Tecnico audiometrista</t>
  </si>
  <si>
    <t>SCCDRR09</t>
  </si>
  <si>
    <t>Tecnico audioprotesista</t>
  </si>
  <si>
    <t>SCCDRR11</t>
  </si>
  <si>
    <t>Terapista della neuro e psicomotricista dell’età evolutiva</t>
  </si>
  <si>
    <t>SCCCIA03</t>
  </si>
  <si>
    <t>Dietista</t>
  </si>
  <si>
    <t>SCCCIA05</t>
  </si>
  <si>
    <t>Ostetrica</t>
  </si>
  <si>
    <t>SCCEAT06</t>
  </si>
  <si>
    <t>Tecnico di neurofisiopatologia</t>
  </si>
  <si>
    <t>SCCETD01</t>
  </si>
  <si>
    <t>Tecnico sanitario di laboratorio biomedico</t>
  </si>
  <si>
    <t>Tecnico sanitario atipico</t>
  </si>
  <si>
    <t>SCCETD02</t>
  </si>
  <si>
    <t>Tecnico sanitario di radiologia medica</t>
  </si>
  <si>
    <t>I56</t>
  </si>
  <si>
    <t>Recupero e riabilitazione funzionale</t>
  </si>
  <si>
    <t xml:space="preserve">I26 -                          </t>
  </si>
  <si>
    <t xml:space="preserve">Medicina generale </t>
  </si>
  <si>
    <t>TDDLDT01</t>
  </si>
  <si>
    <t>Analista</t>
  </si>
  <si>
    <t>SDDBAA01</t>
  </si>
  <si>
    <t>Psicologo</t>
  </si>
  <si>
    <t>SDDBAA02</t>
  </si>
  <si>
    <t>Biologo</t>
  </si>
  <si>
    <t>SDDBAA03</t>
  </si>
  <si>
    <t>Chimico</t>
  </si>
  <si>
    <t>SDDBAA04</t>
  </si>
  <si>
    <t>Fisico</t>
  </si>
  <si>
    <t>SDDBAA06</t>
  </si>
  <si>
    <t>Dirigente delle professioni sanitarie</t>
  </si>
  <si>
    <t>SCCGAS01</t>
  </si>
  <si>
    <t>Profilo Atipico Sanitario</t>
  </si>
  <si>
    <t>TCCMTS01</t>
  </si>
  <si>
    <t>Assistente sociale</t>
  </si>
  <si>
    <t>TCCMTA01</t>
  </si>
  <si>
    <t>Assistente tecnico</t>
  </si>
  <si>
    <t>TCCMTA02</t>
  </si>
  <si>
    <t>Programmatore</t>
  </si>
  <si>
    <t>TCCMTA04</t>
  </si>
  <si>
    <t>Collaboratore tecnico</t>
  </si>
  <si>
    <t>TCCMTA05</t>
  </si>
  <si>
    <t>Operatore tecnico</t>
  </si>
  <si>
    <t>Operatore Coordinatore Tecnico</t>
  </si>
  <si>
    <t>Operatore Tecnico Addetto all'assistenza</t>
  </si>
  <si>
    <t>Operatore Tecnico Specializzato</t>
  </si>
  <si>
    <t>ACCOAC01</t>
  </si>
  <si>
    <t>Assistente amministrativo</t>
  </si>
  <si>
    <t>ACCOAC02</t>
  </si>
  <si>
    <t>Commesso</t>
  </si>
  <si>
    <t>ACCOAC03</t>
  </si>
  <si>
    <t>ACCOAC04</t>
  </si>
  <si>
    <t>PCCIPC01</t>
  </si>
  <si>
    <t>Assistente religioso</t>
  </si>
  <si>
    <t>Addetto Stampa</t>
  </si>
  <si>
    <t>TOTALI AOU</t>
  </si>
  <si>
    <t>I19</t>
  </si>
  <si>
    <t>Malattie Endocrine, del ricambio e della nutrizione</t>
  </si>
  <si>
    <t>I39</t>
  </si>
  <si>
    <t>I39 -                           DT39</t>
  </si>
  <si>
    <t>I26</t>
  </si>
  <si>
    <t>Medicina generale/Geriatria</t>
  </si>
  <si>
    <t xml:space="preserve"> </t>
  </si>
  <si>
    <t>I10</t>
  </si>
  <si>
    <t>Chirurgia Maxillo facciale</t>
  </si>
  <si>
    <t>I36</t>
  </si>
  <si>
    <t>Ortopedia e Traumatologia</t>
  </si>
  <si>
    <t>Otorinolaringoiatria</t>
  </si>
  <si>
    <t>I38</t>
  </si>
  <si>
    <t>Urologia</t>
  </si>
  <si>
    <t>I43</t>
  </si>
  <si>
    <t>DT03</t>
  </si>
  <si>
    <t>Anatomia e istologia patologica</t>
  </si>
  <si>
    <t>I49                               I82                                SX01</t>
  </si>
  <si>
    <t>Terapia intensiva Terapia del dolore Servizio di anestesia</t>
  </si>
  <si>
    <t>Biochimica clinica</t>
  </si>
  <si>
    <t>DT55 -                   DT42</t>
  </si>
  <si>
    <t>Farmacologia clinica   Tossicologia</t>
  </si>
  <si>
    <t>DTA1</t>
  </si>
  <si>
    <t>Centro trasfusionale</t>
  </si>
  <si>
    <t>Medicina legale</t>
  </si>
  <si>
    <t>DT27</t>
  </si>
  <si>
    <t>I61</t>
  </si>
  <si>
    <t>Medicina Nucleare</t>
  </si>
  <si>
    <t>Microbiologia e virologia</t>
  </si>
  <si>
    <t>Dirigenti indistinti (Medico)</t>
  </si>
  <si>
    <t>TOTALI COMPARTO</t>
  </si>
  <si>
    <t>TOTALI ALTRA DIRIGENZA</t>
  </si>
  <si>
    <t>Gastroenterologia/Gastroenterologia e malattie intestinali croniche</t>
  </si>
  <si>
    <t>Diabetologia</t>
  </si>
  <si>
    <t>Totale personale in servizio al 31/12/2020</t>
  </si>
  <si>
    <t>n° presenti al 31/12/2020 (Dipendenti a totale carico AOU)</t>
  </si>
  <si>
    <t>n° presenti al 31/12/2020 (Dipendenti a totale carico AOU) ex Contrattisti e CPO</t>
  </si>
  <si>
    <t xml:space="preserve">Ricercatori T.D. </t>
  </si>
  <si>
    <t>n° presenti al 31/12/2020 (Personale Universitario Docente)</t>
  </si>
  <si>
    <t>n° presenti al 31/12/2020 (Personale Universitario NON Docente)</t>
  </si>
  <si>
    <t>Totale personale di ruolo in servizio al 31/12/2020</t>
  </si>
  <si>
    <t>Totale personale di ruolo in servizio al 31/12/2020 - compresi Ricercatori T.D.</t>
  </si>
  <si>
    <t>n° Posti previsti in Pianta organica 2017</t>
  </si>
  <si>
    <t>n° Posti previsti in Pianta organica 2021</t>
  </si>
  <si>
    <t>n° Posti Vacanti da ricoprire prioritariamente con universitari</t>
  </si>
  <si>
    <r>
      <rPr>
        <b/>
        <sz val="11"/>
        <color indexed="8"/>
        <rFont val="Calibri"/>
        <family val="2"/>
      </rPr>
      <t>∆</t>
    </r>
    <r>
      <rPr>
        <b/>
        <sz val="9.9"/>
        <color indexed="8"/>
        <rFont val="Times New Roman"/>
        <family val="1"/>
      </rPr>
      <t xml:space="preserve"> </t>
    </r>
    <r>
      <rPr>
        <b/>
        <sz val="11"/>
        <color indexed="8"/>
        <rFont val="Times New Roman"/>
        <family val="1"/>
      </rPr>
      <t>2021-2017</t>
    </r>
  </si>
  <si>
    <t>Pronto Soccorso Pediatrico</t>
  </si>
  <si>
    <t xml:space="preserve">Pediatria </t>
  </si>
  <si>
    <t>Gastroenterologia/Gastroenterologia Pediatrica con Fibrosi cistica</t>
  </si>
  <si>
    <t>Pronto soccorso generale</t>
  </si>
  <si>
    <t>Medicina ad indirizzo epatologico</t>
  </si>
  <si>
    <t>Totale</t>
  </si>
  <si>
    <t>I09 - DT09</t>
  </si>
  <si>
    <t>I08 - I50 - DTA2 -DT08</t>
  </si>
  <si>
    <t>∆ 2021-2017</t>
  </si>
  <si>
    <t>Collaboratore amministrativo/Esperto</t>
  </si>
  <si>
    <t>Coadiutore amministrativo/Esperto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</si>
</sst>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8"/>
      <color indexed="8"/>
      <name val="Arial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8"/>
      <color indexed="54"/>
      <name val="Calibri Light"/>
      <family val="2"/>
    </font>
    <font>
      <b/>
      <sz val="15"/>
      <color indexed="54"/>
      <name val="Calibri"/>
      <family val="2"/>
    </font>
    <font>
      <b/>
      <sz val="13"/>
      <color indexed="54"/>
      <name val="Calibri"/>
      <family val="2"/>
    </font>
    <font>
      <b/>
      <sz val="11"/>
      <color indexed="54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Times New Roman"/>
      <family val="1"/>
    </font>
    <font>
      <sz val="11"/>
      <color indexed="8"/>
      <name val="Arial"/>
      <family val="2"/>
    </font>
    <font>
      <b/>
      <sz val="8"/>
      <color indexed="8"/>
      <name val="Times New Roman"/>
      <family val="1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sz val="9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.9"/>
      <color indexed="8"/>
      <name val="Times New Roman"/>
      <family val="1"/>
    </font>
    <font>
      <b/>
      <sz val="8"/>
      <name val="Arial"/>
      <family val="2"/>
    </font>
    <font>
      <sz val="9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27"/>
        <bgColor indexed="42"/>
      </patternFill>
    </fill>
    <fill>
      <patternFill patternType="solid">
        <fgColor indexed="26"/>
        <bgColor indexed="9"/>
      </patternFill>
    </fill>
    <fill>
      <patternFill patternType="solid">
        <fgColor indexed="41"/>
        <bgColor indexed="31"/>
      </patternFill>
    </fill>
    <fill>
      <patternFill patternType="solid">
        <fgColor indexed="42"/>
        <bgColor indexed="27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22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57"/>
        <bgColor indexed="21"/>
      </patternFill>
    </fill>
    <fill>
      <patternFill patternType="solid">
        <fgColor indexed="9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51"/>
        <bgColor indexed="13"/>
      </patternFill>
    </fill>
    <fill>
      <patternFill patternType="solid">
        <fgColor indexed="62"/>
        <bgColor indexed="56"/>
      </patternFill>
    </fill>
    <fill>
      <patternFill patternType="solid">
        <fgColor indexed="45"/>
        <bgColor indexed="29"/>
      </patternFill>
    </fill>
    <fill>
      <patternFill patternType="solid">
        <fgColor indexed="31"/>
        <bgColor indexed="41"/>
      </patternFill>
    </fill>
    <fill>
      <patternFill patternType="solid">
        <fgColor indexed="13"/>
        <bgColor indexed="34"/>
      </patternFill>
    </fill>
    <fill>
      <patternFill patternType="solid">
        <fgColor indexed="9"/>
        <bgColor indexed="3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4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1" applyNumberFormat="0" applyAlignment="0" applyProtection="0"/>
    <xf numFmtId="0" fontId="4" fillId="0" borderId="2" applyNumberFormat="0" applyFill="0" applyAlignment="0" applyProtection="0"/>
    <xf numFmtId="0" fontId="5" fillId="13" borderId="3" applyNumberFormat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3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6" fillId="8" borderId="1" applyNumberFormat="0" applyAlignment="0" applyProtection="0"/>
    <xf numFmtId="0" fontId="7" fillId="8" borderId="0" applyNumberFormat="0" applyBorder="0" applyAlignment="0" applyProtection="0"/>
    <xf numFmtId="0" fontId="8" fillId="0" borderId="0"/>
    <xf numFmtId="0" fontId="28" fillId="3" borderId="4" applyNumberFormat="0" applyAlignment="0" applyProtection="0"/>
    <xf numFmtId="0" fontId="9" fillId="12" borderId="5" applyNumberFormat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17" borderId="0" applyNumberFormat="0" applyBorder="0" applyAlignment="0" applyProtection="0"/>
    <xf numFmtId="0" fontId="18" fillId="5" borderId="0" applyNumberFormat="0" applyBorder="0" applyAlignment="0" applyProtection="0"/>
  </cellStyleXfs>
  <cellXfs count="55">
    <xf numFmtId="0" fontId="0" fillId="0" borderId="0" xfId="0"/>
    <xf numFmtId="0" fontId="0" fillId="0" borderId="0" xfId="0" applyAlignment="1">
      <alignment wrapText="1"/>
    </xf>
    <xf numFmtId="0" fontId="21" fillId="2" borderId="10" xfId="0" applyFont="1" applyFill="1" applyBorder="1" applyAlignment="1">
      <alignment horizontal="left" vertical="center" textRotation="90" wrapText="1"/>
    </xf>
    <xf numFmtId="0" fontId="22" fillId="0" borderId="0" xfId="0" applyFont="1" applyAlignment="1">
      <alignment wrapText="1"/>
    </xf>
    <xf numFmtId="0" fontId="22" fillId="0" borderId="0" xfId="0" applyFont="1"/>
    <xf numFmtId="0" fontId="23" fillId="2" borderId="11" xfId="0" applyFont="1" applyFill="1" applyBorder="1" applyAlignment="1">
      <alignment horizontal="left" vertical="center" wrapText="1"/>
    </xf>
    <xf numFmtId="0" fontId="23" fillId="2" borderId="10" xfId="0" applyFont="1" applyFill="1" applyBorder="1" applyAlignment="1">
      <alignment horizontal="left" vertical="center" wrapText="1"/>
    </xf>
    <xf numFmtId="0" fontId="0" fillId="18" borderId="10" xfId="0" applyFill="1" applyBorder="1"/>
    <xf numFmtId="0" fontId="24" fillId="0" borderId="0" xfId="0" applyFont="1"/>
    <xf numFmtId="0" fontId="25" fillId="0" borderId="0" xfId="0" applyFont="1"/>
    <xf numFmtId="0" fontId="26" fillId="0" borderId="0" xfId="0" applyFont="1"/>
    <xf numFmtId="0" fontId="27" fillId="19" borderId="11" xfId="0" applyFont="1" applyFill="1" applyBorder="1"/>
    <xf numFmtId="0" fontId="24" fillId="20" borderId="0" xfId="0" applyFont="1" applyFill="1"/>
    <xf numFmtId="0" fontId="26" fillId="0" borderId="0" xfId="0" applyFont="1" applyAlignment="1">
      <alignment wrapText="1"/>
    </xf>
    <xf numFmtId="0" fontId="0" fillId="0" borderId="0" xfId="0" applyFont="1"/>
    <xf numFmtId="0" fontId="26" fillId="21" borderId="0" xfId="0" applyFont="1" applyFill="1"/>
    <xf numFmtId="0" fontId="28" fillId="0" borderId="11" xfId="0" applyFont="1" applyFill="1" applyBorder="1"/>
    <xf numFmtId="0" fontId="28" fillId="0" borderId="17" xfId="0" applyFont="1" applyFill="1" applyBorder="1"/>
    <xf numFmtId="0" fontId="28" fillId="0" borderId="13" xfId="0" applyFont="1" applyFill="1" applyBorder="1"/>
    <xf numFmtId="0" fontId="28" fillId="0" borderId="16" xfId="0" applyFont="1" applyFill="1" applyBorder="1"/>
    <xf numFmtId="0" fontId="28" fillId="0" borderId="15" xfId="0" applyFont="1" applyFill="1" applyBorder="1"/>
    <xf numFmtId="0" fontId="19" fillId="0" borderId="11" xfId="30" applyFont="1" applyFill="1" applyBorder="1" applyAlignment="1">
      <alignment horizontal="left" vertical="center" wrapText="1"/>
    </xf>
    <xf numFmtId="0" fontId="28" fillId="0" borderId="10" xfId="0" applyFont="1" applyFill="1" applyBorder="1"/>
    <xf numFmtId="0" fontId="28" fillId="0" borderId="14" xfId="0" applyFont="1" applyFill="1" applyBorder="1"/>
    <xf numFmtId="0" fontId="19" fillId="0" borderId="14" xfId="30" applyFont="1" applyFill="1" applyBorder="1" applyAlignment="1">
      <alignment horizontal="left" vertical="center" wrapText="1"/>
    </xf>
    <xf numFmtId="0" fontId="33" fillId="0" borderId="11" xfId="30" applyFont="1" applyFill="1" applyBorder="1" applyAlignment="1">
      <alignment horizontal="left" vertical="center" wrapText="1"/>
    </xf>
    <xf numFmtId="0" fontId="27" fillId="0" borderId="11" xfId="0" applyFont="1" applyFill="1" applyBorder="1"/>
    <xf numFmtId="0" fontId="27" fillId="0" borderId="15" xfId="0" applyFont="1" applyFill="1" applyBorder="1"/>
    <xf numFmtId="0" fontId="34" fillId="0" borderId="16" xfId="0" applyFont="1" applyFill="1" applyBorder="1"/>
    <xf numFmtId="0" fontId="34" fillId="0" borderId="15" xfId="0" applyFont="1" applyFill="1" applyBorder="1"/>
    <xf numFmtId="0" fontId="19" fillId="0" borderId="13" xfId="30" applyFont="1" applyFill="1" applyBorder="1" applyAlignment="1">
      <alignment horizontal="left" vertical="center" wrapText="1"/>
    </xf>
    <xf numFmtId="0" fontId="34" fillId="0" borderId="11" xfId="30" applyFont="1" applyFill="1" applyBorder="1" applyAlignment="1">
      <alignment horizontal="left" vertical="center" wrapText="1"/>
    </xf>
    <xf numFmtId="0" fontId="34" fillId="0" borderId="11" xfId="0" applyFont="1" applyFill="1" applyBorder="1"/>
    <xf numFmtId="0" fontId="34" fillId="0" borderId="14" xfId="0" applyFont="1" applyFill="1" applyBorder="1"/>
    <xf numFmtId="0" fontId="34" fillId="0" borderId="10" xfId="0" applyFont="1" applyFill="1" applyBorder="1"/>
    <xf numFmtId="0" fontId="34" fillId="0" borderId="10" xfId="30" applyFont="1" applyFill="1" applyBorder="1" applyAlignment="1">
      <alignment horizontal="left" vertical="center" wrapText="1"/>
    </xf>
    <xf numFmtId="0" fontId="34" fillId="0" borderId="12" xfId="0" applyFont="1" applyFill="1" applyBorder="1"/>
    <xf numFmtId="0" fontId="34" fillId="0" borderId="17" xfId="0" applyFont="1" applyFill="1" applyBorder="1"/>
    <xf numFmtId="0" fontId="29" fillId="0" borderId="14" xfId="0" applyFont="1" applyFill="1" applyBorder="1"/>
    <xf numFmtId="0" fontId="34" fillId="0" borderId="11" xfId="0" applyFont="1" applyFill="1" applyBorder="1" applyAlignment="1"/>
    <xf numFmtId="0" fontId="29" fillId="0" borderId="11" xfId="0" applyFont="1" applyFill="1" applyBorder="1"/>
    <xf numFmtId="0" fontId="28" fillId="0" borderId="0" xfId="0" applyFont="1" applyFill="1"/>
    <xf numFmtId="0" fontId="29" fillId="0" borderId="11" xfId="30" applyFont="1" applyFill="1" applyBorder="1" applyAlignment="1">
      <alignment horizontal="left" vertical="center" wrapText="1"/>
    </xf>
    <xf numFmtId="0" fontId="29" fillId="0" borderId="15" xfId="0" applyFont="1" applyFill="1" applyBorder="1"/>
    <xf numFmtId="0" fontId="23" fillId="2" borderId="10" xfId="0" applyFont="1" applyFill="1" applyBorder="1" applyAlignment="1">
      <alignment horizontal="left" vertical="center" wrapText="1"/>
    </xf>
    <xf numFmtId="0" fontId="27" fillId="19" borderId="11" xfId="0" applyFont="1" applyFill="1" applyBorder="1"/>
    <xf numFmtId="0" fontId="26" fillId="0" borderId="11" xfId="0" applyFont="1" applyFill="1" applyBorder="1"/>
    <xf numFmtId="0" fontId="26" fillId="0" borderId="0" xfId="0" applyFont="1" applyFill="1"/>
    <xf numFmtId="0" fontId="34" fillId="0" borderId="16" xfId="30" applyFont="1" applyFill="1" applyBorder="1" applyAlignment="1">
      <alignment horizontal="left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0" fillId="18" borderId="13" xfId="0" applyFill="1" applyBorder="1" applyAlignment="1">
      <alignment horizontal="center"/>
    </xf>
    <xf numFmtId="0" fontId="0" fillId="18" borderId="18" xfId="0" applyFill="1" applyBorder="1" applyAlignment="1">
      <alignment horizontal="center"/>
    </xf>
    <xf numFmtId="0" fontId="0" fillId="18" borderId="14" xfId="0" applyFill="1" applyBorder="1" applyAlignment="1">
      <alignment horizontal="center"/>
    </xf>
    <xf numFmtId="0" fontId="20" fillId="0" borderId="11" xfId="0" applyFont="1" applyBorder="1" applyAlignment="1">
      <alignment horizontal="center" vertical="center" wrapText="1"/>
    </xf>
  </cellXfs>
  <cellStyles count="43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Neutrale" xfId="29" builtinId="28" customBuiltin="1"/>
    <cellStyle name="Normal 2 3" xfId="30"/>
    <cellStyle name="Normale" xfId="0" builtinId="0"/>
    <cellStyle name="Nota" xfId="31" builtinId="10" customBuiltin="1"/>
    <cellStyle name="Output" xfId="32" builtinId="21" customBuiltin="1"/>
    <cellStyle name="Testo avviso" xfId="33" builtinId="11" customBuiltin="1"/>
    <cellStyle name="Testo descrittivo" xfId="34" builtinId="53" customBuiltin="1"/>
    <cellStyle name="Titolo" xfId="35" builtinId="15" customBuiltin="1"/>
    <cellStyle name="Titolo 1" xfId="36" builtinId="16" customBuiltin="1"/>
    <cellStyle name="Titolo 2" xfId="37" builtinId="17" customBuiltin="1"/>
    <cellStyle name="Titolo 3" xfId="38" builtinId="18" customBuiltin="1"/>
    <cellStyle name="Titolo 4" xfId="39" builtinId="19" customBuiltin="1"/>
    <cellStyle name="Totale" xfId="40" builtinId="25" customBuiltin="1"/>
    <cellStyle name="Valore non valido" xfId="41" builtinId="27" customBuiltin="1"/>
    <cellStyle name="Valore valido" xfId="42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E6FF00"/>
      <rgbColor rgb="0000FFFF"/>
      <rgbColor rgb="00800080"/>
      <rgbColor rgb="00800000"/>
      <rgbColor rgb="00008080"/>
      <rgbColor rgb="000000FF"/>
      <rgbColor rgb="0000CCFF"/>
      <rgbColor rgb="00E3E3E3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66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7"/>
  <sheetViews>
    <sheetView view="pageBreakPreview" zoomScale="90" zoomScaleNormal="90" zoomScaleSheetLayoutView="90" workbookViewId="0">
      <pane ySplit="1" topLeftCell="A2" activePane="bottomLeft" state="frozen"/>
      <selection pane="bottomLeft" activeCell="N4" sqref="N4"/>
    </sheetView>
  </sheetViews>
  <sheetFormatPr defaultColWidth="9.28515625" defaultRowHeight="12.75" x14ac:dyDescent="0.2"/>
  <cols>
    <col min="1" max="1" width="16.140625" customWidth="1"/>
    <col min="2" max="2" width="25.42578125" bestFit="1" customWidth="1"/>
    <col min="3" max="5" width="8.28515625" customWidth="1"/>
    <col min="6" max="6" width="11.7109375" customWidth="1"/>
    <col min="7" max="7" width="15" customWidth="1"/>
    <col min="8" max="8" width="11" customWidth="1"/>
    <col min="9" max="9" width="13.7109375" customWidth="1"/>
    <col min="10" max="11" width="8.140625" customWidth="1"/>
    <col min="12" max="12" width="11.42578125" customWidth="1"/>
    <col min="13" max="13" width="11.7109375" bestFit="1" customWidth="1"/>
    <col min="14" max="14" width="8.28515625" customWidth="1"/>
  </cols>
  <sheetData>
    <row r="1" spans="1:14" s="4" customFormat="1" ht="213" x14ac:dyDescent="0.2">
      <c r="A1" s="49" t="s">
        <v>0</v>
      </c>
      <c r="B1" s="50"/>
      <c r="C1" s="2" t="s">
        <v>195</v>
      </c>
      <c r="D1" s="2" t="s">
        <v>196</v>
      </c>
      <c r="E1" s="2" t="s">
        <v>198</v>
      </c>
      <c r="F1" s="2" t="s">
        <v>188</v>
      </c>
      <c r="G1" s="2" t="s">
        <v>189</v>
      </c>
      <c r="H1" s="2" t="s">
        <v>191</v>
      </c>
      <c r="I1" s="2" t="s">
        <v>192</v>
      </c>
      <c r="J1" s="2" t="s">
        <v>193</v>
      </c>
      <c r="K1" s="2" t="s">
        <v>190</v>
      </c>
      <c r="L1" s="2" t="s">
        <v>194</v>
      </c>
      <c r="M1" s="2" t="s">
        <v>197</v>
      </c>
      <c r="N1" s="2" t="s">
        <v>2</v>
      </c>
    </row>
    <row r="2" spans="1:14" ht="41.25" customHeight="1" x14ac:dyDescent="0.2">
      <c r="A2" s="6" t="s">
        <v>4</v>
      </c>
      <c r="B2" s="6" t="s">
        <v>5</v>
      </c>
      <c r="C2" s="51"/>
      <c r="D2" s="52"/>
      <c r="E2" s="52"/>
      <c r="F2" s="52"/>
      <c r="G2" s="52"/>
      <c r="H2" s="52"/>
      <c r="I2" s="52"/>
      <c r="J2" s="52"/>
      <c r="K2" s="52"/>
      <c r="L2" s="52"/>
      <c r="M2" s="52"/>
      <c r="N2" s="53"/>
    </row>
    <row r="3" spans="1:14" s="8" customFormat="1" x14ac:dyDescent="0.2">
      <c r="A3" s="21" t="s">
        <v>6</v>
      </c>
      <c r="B3" s="21" t="s">
        <v>7</v>
      </c>
      <c r="C3" s="16">
        <v>4</v>
      </c>
      <c r="D3" s="16">
        <v>4</v>
      </c>
      <c r="E3" s="16">
        <f>D3-C3</f>
        <v>0</v>
      </c>
      <c r="F3" s="16">
        <v>0</v>
      </c>
      <c r="G3" s="16">
        <v>1</v>
      </c>
      <c r="H3" s="16">
        <v>1.2</v>
      </c>
      <c r="I3" s="16">
        <v>1</v>
      </c>
      <c r="J3" s="16">
        <f t="shared" ref="J3:J34" si="0">F3+G3+H3+I3</f>
        <v>3.2</v>
      </c>
      <c r="K3" s="16">
        <v>0.6</v>
      </c>
      <c r="L3" s="16">
        <f t="shared" ref="L3:L34" si="1">F3+G3+H3+I3+K3</f>
        <v>3.8000000000000003</v>
      </c>
      <c r="M3" s="16">
        <f>IF(D3&gt;L3,D3-L3,)</f>
        <v>0.19999999999999973</v>
      </c>
      <c r="N3" s="16">
        <f>IF(D3&lt;L3,L3-D3,)</f>
        <v>0</v>
      </c>
    </row>
    <row r="4" spans="1:14" s="8" customFormat="1" ht="33.75" x14ac:dyDescent="0.2">
      <c r="A4" s="21" t="s">
        <v>206</v>
      </c>
      <c r="B4" s="21" t="s">
        <v>8</v>
      </c>
      <c r="C4" s="16">
        <v>19</v>
      </c>
      <c r="D4" s="16">
        <f>11+5+4</f>
        <v>20</v>
      </c>
      <c r="E4" s="16">
        <f t="shared" ref="E4:E58" si="2">D4-C4</f>
        <v>1</v>
      </c>
      <c r="F4" s="16">
        <v>6</v>
      </c>
      <c r="G4" s="16">
        <v>5</v>
      </c>
      <c r="H4" s="16">
        <v>4.2</v>
      </c>
      <c r="I4" s="16">
        <v>0</v>
      </c>
      <c r="J4" s="16">
        <f t="shared" si="0"/>
        <v>15.2</v>
      </c>
      <c r="K4" s="16"/>
      <c r="L4" s="16">
        <f t="shared" si="1"/>
        <v>15.2</v>
      </c>
      <c r="M4" s="16">
        <f t="shared" ref="M4:M59" si="3">IF(D4&gt;L4,D4-L4,)</f>
        <v>4.8000000000000007</v>
      </c>
      <c r="N4" s="16">
        <f t="shared" ref="N3:N34" si="4">IF(D4&lt;L4,L4-D4,)</f>
        <v>0</v>
      </c>
    </row>
    <row r="5" spans="1:14" s="8" customFormat="1" x14ac:dyDescent="0.2">
      <c r="A5" s="21" t="s">
        <v>9</v>
      </c>
      <c r="B5" s="21" t="s">
        <v>10</v>
      </c>
      <c r="C5" s="16">
        <v>4</v>
      </c>
      <c r="D5" s="16">
        <v>4</v>
      </c>
      <c r="E5" s="16">
        <f t="shared" si="2"/>
        <v>0</v>
      </c>
      <c r="F5" s="16">
        <v>0</v>
      </c>
      <c r="G5" s="16"/>
      <c r="H5" s="16">
        <v>3</v>
      </c>
      <c r="I5" s="16">
        <v>0</v>
      </c>
      <c r="J5" s="16">
        <f t="shared" si="0"/>
        <v>3</v>
      </c>
      <c r="K5" s="16"/>
      <c r="L5" s="16">
        <f t="shared" si="1"/>
        <v>3</v>
      </c>
      <c r="M5" s="16">
        <f t="shared" si="3"/>
        <v>1</v>
      </c>
      <c r="N5" s="16">
        <f t="shared" si="4"/>
        <v>0</v>
      </c>
    </row>
    <row r="6" spans="1:14" s="8" customFormat="1" x14ac:dyDescent="0.2">
      <c r="A6" s="21" t="s">
        <v>12</v>
      </c>
      <c r="B6" s="21" t="s">
        <v>11</v>
      </c>
      <c r="C6" s="16">
        <v>7</v>
      </c>
      <c r="D6" s="16">
        <v>9</v>
      </c>
      <c r="E6" s="16">
        <f t="shared" si="2"/>
        <v>2</v>
      </c>
      <c r="F6" s="16">
        <v>5</v>
      </c>
      <c r="G6" s="16">
        <v>0</v>
      </c>
      <c r="H6" s="16">
        <v>1.2</v>
      </c>
      <c r="I6" s="16">
        <v>0</v>
      </c>
      <c r="J6" s="16">
        <f t="shared" si="0"/>
        <v>6.2</v>
      </c>
      <c r="K6" s="16">
        <v>0.6</v>
      </c>
      <c r="L6" s="16">
        <f t="shared" si="1"/>
        <v>6.8</v>
      </c>
      <c r="M6" s="16">
        <f t="shared" si="3"/>
        <v>2.2000000000000002</v>
      </c>
      <c r="N6" s="16">
        <f t="shared" si="4"/>
        <v>0</v>
      </c>
    </row>
    <row r="7" spans="1:14" s="8" customFormat="1" ht="36.75" customHeight="1" x14ac:dyDescent="0.2">
      <c r="A7" s="21" t="s">
        <v>153</v>
      </c>
      <c r="B7" s="21" t="s">
        <v>154</v>
      </c>
      <c r="C7" s="16">
        <v>4</v>
      </c>
      <c r="D7" s="16">
        <v>5</v>
      </c>
      <c r="E7" s="16">
        <f t="shared" si="2"/>
        <v>1</v>
      </c>
      <c r="F7" s="16">
        <v>2</v>
      </c>
      <c r="G7" s="16">
        <v>0</v>
      </c>
      <c r="H7" s="16">
        <v>1.8</v>
      </c>
      <c r="I7" s="16">
        <v>0</v>
      </c>
      <c r="J7" s="16">
        <f t="shared" si="0"/>
        <v>3.8</v>
      </c>
      <c r="K7" s="16">
        <v>1.2</v>
      </c>
      <c r="L7" s="16">
        <f t="shared" si="1"/>
        <v>5</v>
      </c>
      <c r="M7" s="16">
        <f t="shared" si="3"/>
        <v>0</v>
      </c>
      <c r="N7" s="16">
        <f t="shared" si="4"/>
        <v>0</v>
      </c>
    </row>
    <row r="8" spans="1:14" s="8" customFormat="1" ht="33" customHeight="1" x14ac:dyDescent="0.2">
      <c r="A8" s="21" t="s">
        <v>155</v>
      </c>
      <c r="B8" s="21" t="s">
        <v>199</v>
      </c>
      <c r="C8" s="16">
        <v>12</v>
      </c>
      <c r="D8" s="16">
        <v>13</v>
      </c>
      <c r="E8" s="16">
        <f t="shared" si="2"/>
        <v>1</v>
      </c>
      <c r="F8" s="16">
        <v>7</v>
      </c>
      <c r="G8" s="16">
        <v>4</v>
      </c>
      <c r="H8" s="16">
        <v>0.6</v>
      </c>
      <c r="I8" s="16">
        <v>0</v>
      </c>
      <c r="J8" s="16">
        <f t="shared" si="0"/>
        <v>11.6</v>
      </c>
      <c r="K8" s="16"/>
      <c r="L8" s="16">
        <f t="shared" si="1"/>
        <v>11.6</v>
      </c>
      <c r="M8" s="16">
        <f t="shared" si="3"/>
        <v>1.4000000000000004</v>
      </c>
      <c r="N8" s="16">
        <f t="shared" si="4"/>
        <v>0</v>
      </c>
    </row>
    <row r="9" spans="1:14" s="8" customFormat="1" ht="40.5" customHeight="1" x14ac:dyDescent="0.2">
      <c r="A9" s="21" t="s">
        <v>156</v>
      </c>
      <c r="B9" s="21" t="s">
        <v>200</v>
      </c>
      <c r="C9" s="16">
        <v>14</v>
      </c>
      <c r="D9" s="16">
        <v>16</v>
      </c>
      <c r="E9" s="16">
        <f t="shared" si="2"/>
        <v>2</v>
      </c>
      <c r="F9" s="16">
        <v>4</v>
      </c>
      <c r="G9" s="16">
        <v>4</v>
      </c>
      <c r="H9" s="16">
        <v>5.4</v>
      </c>
      <c r="I9" s="16">
        <v>0</v>
      </c>
      <c r="J9" s="16">
        <f t="shared" si="0"/>
        <v>13.4</v>
      </c>
      <c r="K9" s="16">
        <v>0.6</v>
      </c>
      <c r="L9" s="16">
        <f t="shared" si="1"/>
        <v>14</v>
      </c>
      <c r="M9" s="16">
        <f t="shared" si="3"/>
        <v>2</v>
      </c>
      <c r="N9" s="16">
        <f t="shared" si="4"/>
        <v>0</v>
      </c>
    </row>
    <row r="10" spans="1:14" s="8" customFormat="1" ht="22.5" x14ac:dyDescent="0.2">
      <c r="A10" s="21" t="s">
        <v>13</v>
      </c>
      <c r="B10" s="21" t="s">
        <v>201</v>
      </c>
      <c r="C10" s="16">
        <v>6</v>
      </c>
      <c r="D10" s="22">
        <v>6</v>
      </c>
      <c r="E10" s="16">
        <f t="shared" si="2"/>
        <v>0</v>
      </c>
      <c r="F10" s="16">
        <v>3</v>
      </c>
      <c r="G10" s="16">
        <v>2</v>
      </c>
      <c r="H10" s="16">
        <v>0</v>
      </c>
      <c r="I10" s="16">
        <v>1</v>
      </c>
      <c r="J10" s="16">
        <f t="shared" si="0"/>
        <v>6</v>
      </c>
      <c r="K10" s="16"/>
      <c r="L10" s="16">
        <f t="shared" si="1"/>
        <v>6</v>
      </c>
      <c r="M10" s="16">
        <f t="shared" si="3"/>
        <v>0</v>
      </c>
      <c r="N10" s="16">
        <f t="shared" si="4"/>
        <v>0</v>
      </c>
    </row>
    <row r="11" spans="1:14" s="8" customFormat="1" x14ac:dyDescent="0.2">
      <c r="A11" s="21" t="s">
        <v>157</v>
      </c>
      <c r="B11" s="21" t="s">
        <v>158</v>
      </c>
      <c r="C11" s="18">
        <v>3</v>
      </c>
      <c r="D11" s="19">
        <f>3</f>
        <v>3</v>
      </c>
      <c r="E11" s="23">
        <f t="shared" si="2"/>
        <v>0</v>
      </c>
      <c r="F11" s="22">
        <v>1</v>
      </c>
      <c r="G11" s="16">
        <v>0</v>
      </c>
      <c r="H11" s="16">
        <v>1.8</v>
      </c>
      <c r="I11" s="16">
        <v>0</v>
      </c>
      <c r="J11" s="16">
        <f t="shared" si="0"/>
        <v>2.8</v>
      </c>
      <c r="K11" s="16">
        <v>0.6</v>
      </c>
      <c r="L11" s="16">
        <f t="shared" si="1"/>
        <v>3.4</v>
      </c>
      <c r="M11" s="16">
        <f t="shared" si="3"/>
        <v>0</v>
      </c>
      <c r="N11" s="16">
        <f t="shared" si="4"/>
        <v>0.39999999999999991</v>
      </c>
    </row>
    <row r="12" spans="1:14" s="8" customFormat="1" x14ac:dyDescent="0.2">
      <c r="A12" s="21"/>
      <c r="B12" s="21" t="s">
        <v>186</v>
      </c>
      <c r="C12" s="18">
        <v>3</v>
      </c>
      <c r="D12" s="19">
        <v>3</v>
      </c>
      <c r="E12" s="23">
        <f t="shared" si="2"/>
        <v>0</v>
      </c>
      <c r="F12" s="19">
        <v>0</v>
      </c>
      <c r="G12" s="23">
        <v>1</v>
      </c>
      <c r="H12" s="16">
        <v>0.6</v>
      </c>
      <c r="I12" s="16">
        <v>0</v>
      </c>
      <c r="J12" s="16">
        <f t="shared" si="0"/>
        <v>1.6</v>
      </c>
      <c r="K12" s="16"/>
      <c r="L12" s="16">
        <f t="shared" si="1"/>
        <v>1.6</v>
      </c>
      <c r="M12" s="16">
        <f t="shared" si="3"/>
        <v>1.4</v>
      </c>
      <c r="N12" s="16">
        <f t="shared" si="4"/>
        <v>0</v>
      </c>
    </row>
    <row r="13" spans="1:14" s="8" customFormat="1" ht="22.5" x14ac:dyDescent="0.2">
      <c r="A13" s="21" t="s">
        <v>13</v>
      </c>
      <c r="B13" s="21" t="s">
        <v>185</v>
      </c>
      <c r="C13" s="18">
        <v>3</v>
      </c>
      <c r="D13" s="19">
        <v>4</v>
      </c>
      <c r="E13" s="23">
        <f t="shared" si="2"/>
        <v>1</v>
      </c>
      <c r="F13" s="20">
        <v>1</v>
      </c>
      <c r="G13" s="16">
        <v>0</v>
      </c>
      <c r="H13" s="16">
        <v>0.6</v>
      </c>
      <c r="I13" s="16">
        <v>0</v>
      </c>
      <c r="J13" s="16">
        <f t="shared" si="0"/>
        <v>1.6</v>
      </c>
      <c r="K13" s="16"/>
      <c r="L13" s="16">
        <f t="shared" si="1"/>
        <v>1.6</v>
      </c>
      <c r="M13" s="16">
        <f t="shared" si="3"/>
        <v>2.4</v>
      </c>
      <c r="N13" s="16">
        <f t="shared" si="4"/>
        <v>0</v>
      </c>
    </row>
    <row r="14" spans="1:14" s="8" customFormat="1" x14ac:dyDescent="0.2">
      <c r="A14" s="21" t="s">
        <v>35</v>
      </c>
      <c r="B14" s="21" t="s">
        <v>203</v>
      </c>
      <c r="C14" s="18">
        <v>6</v>
      </c>
      <c r="D14" s="19">
        <v>6</v>
      </c>
      <c r="E14" s="23">
        <f t="shared" si="2"/>
        <v>0</v>
      </c>
      <c r="F14" s="16">
        <v>4</v>
      </c>
      <c r="G14" s="16">
        <v>0</v>
      </c>
      <c r="H14" s="16">
        <v>1.2</v>
      </c>
      <c r="I14" s="16">
        <v>0</v>
      </c>
      <c r="J14" s="16">
        <f t="shared" si="0"/>
        <v>5.2</v>
      </c>
      <c r="K14" s="16"/>
      <c r="L14" s="16">
        <f t="shared" si="1"/>
        <v>5.2</v>
      </c>
      <c r="M14" s="16">
        <f t="shared" si="3"/>
        <v>0.79999999999999982</v>
      </c>
      <c r="N14" s="16">
        <f t="shared" si="4"/>
        <v>0</v>
      </c>
    </row>
    <row r="15" spans="1:14" s="8" customFormat="1" x14ac:dyDescent="0.2">
      <c r="A15" s="21" t="s">
        <v>14</v>
      </c>
      <c r="B15" s="21" t="s">
        <v>15</v>
      </c>
      <c r="C15" s="18">
        <v>7</v>
      </c>
      <c r="D15" s="19">
        <v>7</v>
      </c>
      <c r="E15" s="23">
        <f t="shared" si="2"/>
        <v>0</v>
      </c>
      <c r="F15" s="16">
        <v>4</v>
      </c>
      <c r="G15" s="16">
        <v>0</v>
      </c>
      <c r="H15" s="16">
        <f>3*0.6</f>
        <v>1.7999999999999998</v>
      </c>
      <c r="I15" s="16">
        <v>0</v>
      </c>
      <c r="J15" s="16">
        <f t="shared" si="0"/>
        <v>5.8</v>
      </c>
      <c r="K15" s="16"/>
      <c r="L15" s="16">
        <f t="shared" si="1"/>
        <v>5.8</v>
      </c>
      <c r="M15" s="16">
        <f t="shared" si="3"/>
        <v>1.2000000000000002</v>
      </c>
      <c r="N15" s="16">
        <f t="shared" si="4"/>
        <v>0</v>
      </c>
    </row>
    <row r="16" spans="1:14" s="8" customFormat="1" x14ac:dyDescent="0.2">
      <c r="A16" s="21" t="s">
        <v>16</v>
      </c>
      <c r="B16" s="21" t="s">
        <v>17</v>
      </c>
      <c r="C16" s="16">
        <v>8</v>
      </c>
      <c r="D16" s="17">
        <v>9</v>
      </c>
      <c r="E16" s="16">
        <f t="shared" si="2"/>
        <v>1</v>
      </c>
      <c r="F16" s="16">
        <v>4</v>
      </c>
      <c r="G16" s="16">
        <v>2</v>
      </c>
      <c r="H16" s="16">
        <v>1.8</v>
      </c>
      <c r="I16" s="16">
        <v>0</v>
      </c>
      <c r="J16" s="16">
        <f t="shared" si="0"/>
        <v>7.8</v>
      </c>
      <c r="K16" s="16">
        <v>0.6</v>
      </c>
      <c r="L16" s="16">
        <f t="shared" si="1"/>
        <v>8.4</v>
      </c>
      <c r="M16" s="16">
        <f t="shared" si="3"/>
        <v>0.59999999999999964</v>
      </c>
      <c r="N16" s="16">
        <f t="shared" si="4"/>
        <v>0</v>
      </c>
    </row>
    <row r="17" spans="1:14" s="8" customFormat="1" x14ac:dyDescent="0.2">
      <c r="A17" s="21" t="s">
        <v>18</v>
      </c>
      <c r="B17" s="21" t="s">
        <v>202</v>
      </c>
      <c r="C17" s="18">
        <v>19</v>
      </c>
      <c r="D17" s="19">
        <v>21</v>
      </c>
      <c r="E17" s="23">
        <f t="shared" si="2"/>
        <v>2</v>
      </c>
      <c r="F17" s="22">
        <v>8</v>
      </c>
      <c r="G17" s="16">
        <v>7</v>
      </c>
      <c r="H17" s="16">
        <v>1.8</v>
      </c>
      <c r="I17" s="16">
        <v>1</v>
      </c>
      <c r="J17" s="16">
        <f t="shared" si="0"/>
        <v>17.8</v>
      </c>
      <c r="K17" s="16"/>
      <c r="L17" s="16">
        <f t="shared" si="1"/>
        <v>17.8</v>
      </c>
      <c r="M17" s="16">
        <f t="shared" si="3"/>
        <v>3.1999999999999993</v>
      </c>
      <c r="N17" s="16">
        <f t="shared" si="4"/>
        <v>0</v>
      </c>
    </row>
    <row r="18" spans="1:14" s="8" customFormat="1" ht="22.5" x14ac:dyDescent="0.2">
      <c r="A18" s="21" t="s">
        <v>112</v>
      </c>
      <c r="B18" s="21" t="s">
        <v>113</v>
      </c>
      <c r="C18" s="18">
        <v>5</v>
      </c>
      <c r="D18" s="19">
        <v>8</v>
      </c>
      <c r="E18" s="23">
        <f t="shared" si="2"/>
        <v>3</v>
      </c>
      <c r="F18" s="19">
        <v>0</v>
      </c>
      <c r="G18" s="23">
        <v>1</v>
      </c>
      <c r="H18" s="16">
        <v>3</v>
      </c>
      <c r="I18" s="16">
        <v>0</v>
      </c>
      <c r="J18" s="16">
        <f t="shared" si="0"/>
        <v>4</v>
      </c>
      <c r="K18" s="16"/>
      <c r="L18" s="16">
        <f t="shared" si="1"/>
        <v>4</v>
      </c>
      <c r="M18" s="16">
        <f t="shared" si="3"/>
        <v>4</v>
      </c>
      <c r="N18" s="16">
        <f t="shared" si="4"/>
        <v>0</v>
      </c>
    </row>
    <row r="19" spans="1:14" s="8" customFormat="1" x14ac:dyDescent="0.2">
      <c r="A19" s="21" t="s">
        <v>114</v>
      </c>
      <c r="B19" s="21" t="s">
        <v>115</v>
      </c>
      <c r="C19" s="18">
        <v>13</v>
      </c>
      <c r="D19" s="19">
        <f>9+6</f>
        <v>15</v>
      </c>
      <c r="E19" s="23">
        <f t="shared" si="2"/>
        <v>2</v>
      </c>
      <c r="F19" s="20">
        <v>4</v>
      </c>
      <c r="G19" s="16">
        <v>3</v>
      </c>
      <c r="H19" s="16">
        <v>2.4</v>
      </c>
      <c r="I19" s="16">
        <v>0</v>
      </c>
      <c r="J19" s="16">
        <f t="shared" si="0"/>
        <v>9.4</v>
      </c>
      <c r="K19" s="16">
        <v>0.6</v>
      </c>
      <c r="L19" s="16">
        <f t="shared" si="1"/>
        <v>10</v>
      </c>
      <c r="M19" s="16">
        <f t="shared" si="3"/>
        <v>5</v>
      </c>
      <c r="N19" s="16">
        <f t="shared" si="4"/>
        <v>0</v>
      </c>
    </row>
    <row r="20" spans="1:14" s="8" customFormat="1" x14ac:dyDescent="0.2">
      <c r="A20" s="21" t="s">
        <v>19</v>
      </c>
      <c r="B20" s="21" t="s">
        <v>20</v>
      </c>
      <c r="C20" s="16">
        <v>3</v>
      </c>
      <c r="D20" s="17">
        <v>3</v>
      </c>
      <c r="E20" s="16">
        <f t="shared" si="2"/>
        <v>0</v>
      </c>
      <c r="F20" s="16">
        <v>0</v>
      </c>
      <c r="G20" s="16"/>
      <c r="H20" s="16">
        <v>3</v>
      </c>
      <c r="I20" s="16">
        <v>0</v>
      </c>
      <c r="J20" s="16">
        <f t="shared" si="0"/>
        <v>3</v>
      </c>
      <c r="K20" s="16"/>
      <c r="L20" s="16">
        <f t="shared" si="1"/>
        <v>3</v>
      </c>
      <c r="M20" s="16">
        <f t="shared" si="3"/>
        <v>0</v>
      </c>
      <c r="N20" s="16">
        <f t="shared" si="4"/>
        <v>0</v>
      </c>
    </row>
    <row r="21" spans="1:14" s="8" customFormat="1" x14ac:dyDescent="0.2">
      <c r="A21" s="21" t="s">
        <v>22</v>
      </c>
      <c r="B21" s="21" t="s">
        <v>21</v>
      </c>
      <c r="C21" s="18">
        <v>11</v>
      </c>
      <c r="D21" s="19">
        <v>11</v>
      </c>
      <c r="E21" s="23">
        <f t="shared" si="2"/>
        <v>0</v>
      </c>
      <c r="F21" s="22">
        <v>2</v>
      </c>
      <c r="G21" s="16">
        <v>5</v>
      </c>
      <c r="H21" s="16">
        <v>1.8</v>
      </c>
      <c r="I21" s="16">
        <v>0</v>
      </c>
      <c r="J21" s="16">
        <f t="shared" si="0"/>
        <v>8.8000000000000007</v>
      </c>
      <c r="K21" s="16"/>
      <c r="L21" s="16">
        <f t="shared" si="1"/>
        <v>8.8000000000000007</v>
      </c>
      <c r="M21" s="16">
        <f t="shared" si="3"/>
        <v>2.1999999999999993</v>
      </c>
      <c r="N21" s="16">
        <f t="shared" si="4"/>
        <v>0</v>
      </c>
    </row>
    <row r="22" spans="1:14" s="8" customFormat="1" x14ac:dyDescent="0.2">
      <c r="A22" s="21" t="s">
        <v>24</v>
      </c>
      <c r="B22" s="21" t="s">
        <v>23</v>
      </c>
      <c r="C22" s="18">
        <v>7</v>
      </c>
      <c r="D22" s="19">
        <v>8</v>
      </c>
      <c r="E22" s="23">
        <f t="shared" si="2"/>
        <v>1</v>
      </c>
      <c r="F22" s="19">
        <v>0</v>
      </c>
      <c r="G22" s="23">
        <v>8</v>
      </c>
      <c r="H22" s="16">
        <v>0</v>
      </c>
      <c r="I22" s="16">
        <v>0</v>
      </c>
      <c r="J22" s="16">
        <f t="shared" si="0"/>
        <v>8</v>
      </c>
      <c r="K22" s="16"/>
      <c r="L22" s="16">
        <f t="shared" si="1"/>
        <v>8</v>
      </c>
      <c r="M22" s="16">
        <f t="shared" si="3"/>
        <v>0</v>
      </c>
      <c r="N22" s="16">
        <f t="shared" si="4"/>
        <v>0</v>
      </c>
    </row>
    <row r="23" spans="1:14" s="8" customFormat="1" x14ac:dyDescent="0.2">
      <c r="A23" s="21" t="s">
        <v>26</v>
      </c>
      <c r="B23" s="21" t="s">
        <v>25</v>
      </c>
      <c r="C23" s="16">
        <v>20</v>
      </c>
      <c r="D23" s="20">
        <v>20</v>
      </c>
      <c r="E23" s="16">
        <f t="shared" si="2"/>
        <v>0</v>
      </c>
      <c r="F23" s="20">
        <v>3</v>
      </c>
      <c r="G23" s="16">
        <v>7</v>
      </c>
      <c r="H23" s="16">
        <v>9.6</v>
      </c>
      <c r="I23" s="16">
        <v>0</v>
      </c>
      <c r="J23" s="16">
        <f t="shared" si="0"/>
        <v>19.600000000000001</v>
      </c>
      <c r="K23" s="16">
        <v>0.6</v>
      </c>
      <c r="L23" s="16">
        <f t="shared" si="1"/>
        <v>20.200000000000003</v>
      </c>
      <c r="M23" s="16">
        <f t="shared" si="3"/>
        <v>0</v>
      </c>
      <c r="N23" s="16">
        <f t="shared" si="4"/>
        <v>0.20000000000000284</v>
      </c>
    </row>
    <row r="24" spans="1:14" s="8" customFormat="1" x14ac:dyDescent="0.2">
      <c r="A24" s="21" t="s">
        <v>27</v>
      </c>
      <c r="B24" s="21" t="s">
        <v>28</v>
      </c>
      <c r="C24" s="16">
        <v>8</v>
      </c>
      <c r="D24" s="22">
        <v>9</v>
      </c>
      <c r="E24" s="16">
        <f t="shared" si="2"/>
        <v>1</v>
      </c>
      <c r="F24" s="16">
        <v>3</v>
      </c>
      <c r="G24" s="16">
        <v>2</v>
      </c>
      <c r="H24" s="16">
        <v>1.2</v>
      </c>
      <c r="I24" s="16">
        <v>1</v>
      </c>
      <c r="J24" s="16">
        <f t="shared" si="0"/>
        <v>7.2</v>
      </c>
      <c r="K24" s="16">
        <v>1.2</v>
      </c>
      <c r="L24" s="16">
        <f t="shared" si="1"/>
        <v>8.4</v>
      </c>
      <c r="M24" s="16">
        <f t="shared" si="3"/>
        <v>0.59999999999999964</v>
      </c>
      <c r="N24" s="16">
        <f t="shared" si="4"/>
        <v>0</v>
      </c>
    </row>
    <row r="25" spans="1:14" s="8" customFormat="1" x14ac:dyDescent="0.2">
      <c r="A25" s="21" t="s">
        <v>30</v>
      </c>
      <c r="B25" s="21" t="s">
        <v>29</v>
      </c>
      <c r="C25" s="18">
        <v>11</v>
      </c>
      <c r="D25" s="19">
        <v>11</v>
      </c>
      <c r="E25" s="23">
        <f t="shared" si="2"/>
        <v>0</v>
      </c>
      <c r="F25" s="16">
        <v>6</v>
      </c>
      <c r="G25" s="16">
        <v>2</v>
      </c>
      <c r="H25" s="16">
        <v>3.6</v>
      </c>
      <c r="I25" s="16">
        <v>3</v>
      </c>
      <c r="J25" s="16">
        <f t="shared" si="0"/>
        <v>14.6</v>
      </c>
      <c r="K25" s="16">
        <v>1.2</v>
      </c>
      <c r="L25" s="16">
        <f t="shared" si="1"/>
        <v>15.799999999999999</v>
      </c>
      <c r="M25" s="16">
        <f t="shared" si="3"/>
        <v>0</v>
      </c>
      <c r="N25" s="16">
        <f t="shared" si="4"/>
        <v>4.7999999999999989</v>
      </c>
    </row>
    <row r="26" spans="1:14" s="8" customFormat="1" x14ac:dyDescent="0.2">
      <c r="A26" s="21" t="s">
        <v>31</v>
      </c>
      <c r="B26" s="21" t="s">
        <v>32</v>
      </c>
      <c r="C26" s="18">
        <v>16</v>
      </c>
      <c r="D26" s="19">
        <f>1+11+3</f>
        <v>15</v>
      </c>
      <c r="E26" s="23">
        <f t="shared" si="2"/>
        <v>-1</v>
      </c>
      <c r="F26" s="22">
        <v>13</v>
      </c>
      <c r="G26" s="16">
        <v>1</v>
      </c>
      <c r="H26" s="16">
        <v>0.6</v>
      </c>
      <c r="I26" s="16">
        <v>0</v>
      </c>
      <c r="J26" s="16">
        <f t="shared" si="0"/>
        <v>14.6</v>
      </c>
      <c r="K26" s="16"/>
      <c r="L26" s="16">
        <f t="shared" si="1"/>
        <v>14.6</v>
      </c>
      <c r="M26" s="16">
        <f t="shared" si="3"/>
        <v>0.40000000000000036</v>
      </c>
      <c r="N26" s="16">
        <f t="shared" si="4"/>
        <v>0</v>
      </c>
    </row>
    <row r="27" spans="1:14" s="8" customFormat="1" x14ac:dyDescent="0.2">
      <c r="A27" s="21" t="s">
        <v>34</v>
      </c>
      <c r="B27" s="21" t="s">
        <v>33</v>
      </c>
      <c r="C27" s="18">
        <v>7</v>
      </c>
      <c r="D27" s="19">
        <v>7</v>
      </c>
      <c r="E27" s="23">
        <f t="shared" si="2"/>
        <v>0</v>
      </c>
      <c r="F27" s="19">
        <v>0</v>
      </c>
      <c r="G27" s="23">
        <v>3</v>
      </c>
      <c r="H27" s="16">
        <v>3.6</v>
      </c>
      <c r="I27" s="16">
        <v>0</v>
      </c>
      <c r="J27" s="16">
        <f t="shared" si="0"/>
        <v>6.6</v>
      </c>
      <c r="K27" s="16">
        <v>1.2</v>
      </c>
      <c r="L27" s="16">
        <f t="shared" si="1"/>
        <v>7.8</v>
      </c>
      <c r="M27" s="16">
        <f t="shared" si="3"/>
        <v>0</v>
      </c>
      <c r="N27" s="16">
        <f t="shared" si="4"/>
        <v>0.79999999999999982</v>
      </c>
    </row>
    <row r="28" spans="1:14" s="8" customFormat="1" x14ac:dyDescent="0.2">
      <c r="A28" s="21" t="s">
        <v>37</v>
      </c>
      <c r="B28" s="21" t="s">
        <v>36</v>
      </c>
      <c r="C28" s="18">
        <v>9</v>
      </c>
      <c r="D28" s="19">
        <v>9</v>
      </c>
      <c r="E28" s="23">
        <f t="shared" si="2"/>
        <v>0</v>
      </c>
      <c r="F28" s="20">
        <v>2</v>
      </c>
      <c r="G28" s="16">
        <v>6</v>
      </c>
      <c r="H28" s="16">
        <v>0.6</v>
      </c>
      <c r="I28" s="16">
        <v>0</v>
      </c>
      <c r="J28" s="16">
        <f t="shared" si="0"/>
        <v>8.6</v>
      </c>
      <c r="K28" s="16"/>
      <c r="L28" s="16">
        <f t="shared" si="1"/>
        <v>8.6</v>
      </c>
      <c r="M28" s="16">
        <f t="shared" si="3"/>
        <v>0.40000000000000036</v>
      </c>
      <c r="N28" s="16">
        <f t="shared" si="4"/>
        <v>0</v>
      </c>
    </row>
    <row r="29" spans="1:14" s="8" customFormat="1" x14ac:dyDescent="0.2">
      <c r="A29" s="21"/>
      <c r="B29" s="21" t="s">
        <v>38</v>
      </c>
      <c r="C29" s="22">
        <v>3</v>
      </c>
      <c r="D29" s="17">
        <v>4</v>
      </c>
      <c r="E29" s="22">
        <f t="shared" si="2"/>
        <v>1</v>
      </c>
      <c r="F29" s="22">
        <v>2</v>
      </c>
      <c r="G29" s="22">
        <v>0</v>
      </c>
      <c r="H29" s="22">
        <v>0.6</v>
      </c>
      <c r="I29" s="22">
        <v>0</v>
      </c>
      <c r="J29" s="22">
        <f t="shared" si="0"/>
        <v>2.6</v>
      </c>
      <c r="K29" s="22"/>
      <c r="L29" s="22">
        <f t="shared" si="1"/>
        <v>2.6</v>
      </c>
      <c r="M29" s="22">
        <f t="shared" si="3"/>
        <v>1.4</v>
      </c>
      <c r="N29" s="22">
        <f t="shared" si="4"/>
        <v>0</v>
      </c>
    </row>
    <row r="30" spans="1:14" s="8" customFormat="1" x14ac:dyDescent="0.2">
      <c r="A30" s="21" t="s">
        <v>205</v>
      </c>
      <c r="B30" s="30" t="s">
        <v>39</v>
      </c>
      <c r="C30" s="19">
        <v>30</v>
      </c>
      <c r="D30" s="19">
        <v>30</v>
      </c>
      <c r="E30" s="19">
        <f t="shared" si="2"/>
        <v>0</v>
      </c>
      <c r="F30" s="19">
        <v>3</v>
      </c>
      <c r="G30" s="19">
        <v>11</v>
      </c>
      <c r="H30" s="19">
        <f>15*0.6</f>
        <v>9</v>
      </c>
      <c r="I30" s="19">
        <v>2</v>
      </c>
      <c r="J30" s="19">
        <f t="shared" si="0"/>
        <v>25</v>
      </c>
      <c r="K30" s="19"/>
      <c r="L30" s="19">
        <f t="shared" si="1"/>
        <v>25</v>
      </c>
      <c r="M30" s="19">
        <f t="shared" si="3"/>
        <v>5</v>
      </c>
      <c r="N30" s="19">
        <f t="shared" si="4"/>
        <v>0</v>
      </c>
    </row>
    <row r="31" spans="1:14" s="8" customFormat="1" x14ac:dyDescent="0.2">
      <c r="A31" s="21" t="s">
        <v>41</v>
      </c>
      <c r="B31" s="21" t="s">
        <v>40</v>
      </c>
      <c r="C31" s="20">
        <v>8</v>
      </c>
      <c r="D31" s="20">
        <v>8</v>
      </c>
      <c r="E31" s="20">
        <f t="shared" si="2"/>
        <v>0</v>
      </c>
      <c r="F31" s="20">
        <v>1</v>
      </c>
      <c r="G31" s="20">
        <v>4</v>
      </c>
      <c r="H31" s="20">
        <v>2.4</v>
      </c>
      <c r="I31" s="20">
        <v>0</v>
      </c>
      <c r="J31" s="20">
        <f t="shared" si="0"/>
        <v>7.4</v>
      </c>
      <c r="K31" s="20"/>
      <c r="L31" s="20">
        <f t="shared" si="1"/>
        <v>7.4</v>
      </c>
      <c r="M31" s="20">
        <f t="shared" si="3"/>
        <v>0.59999999999999964</v>
      </c>
      <c r="N31" s="20">
        <f t="shared" si="4"/>
        <v>0</v>
      </c>
    </row>
    <row r="32" spans="1:14" s="8" customFormat="1" x14ac:dyDescent="0.2">
      <c r="A32" s="21" t="s">
        <v>160</v>
      </c>
      <c r="B32" s="21" t="s">
        <v>161</v>
      </c>
      <c r="C32" s="16">
        <v>5</v>
      </c>
      <c r="D32" s="16">
        <v>6</v>
      </c>
      <c r="E32" s="16">
        <f t="shared" si="2"/>
        <v>1</v>
      </c>
      <c r="F32" s="16">
        <v>3</v>
      </c>
      <c r="G32" s="16">
        <v>1</v>
      </c>
      <c r="H32" s="16">
        <v>0.6</v>
      </c>
      <c r="I32" s="16">
        <v>0</v>
      </c>
      <c r="J32" s="16">
        <f t="shared" si="0"/>
        <v>4.5999999999999996</v>
      </c>
      <c r="K32" s="16">
        <v>0.6</v>
      </c>
      <c r="L32" s="16">
        <f t="shared" si="1"/>
        <v>5.1999999999999993</v>
      </c>
      <c r="M32" s="16">
        <f t="shared" si="3"/>
        <v>0.80000000000000071</v>
      </c>
      <c r="N32" s="16">
        <f t="shared" si="4"/>
        <v>0</v>
      </c>
    </row>
    <row r="33" spans="1:14" s="8" customFormat="1" x14ac:dyDescent="0.2">
      <c r="A33" s="21" t="s">
        <v>42</v>
      </c>
      <c r="B33" s="21" t="s">
        <v>43</v>
      </c>
      <c r="C33" s="16">
        <v>7</v>
      </c>
      <c r="D33" s="16">
        <v>7</v>
      </c>
      <c r="E33" s="16">
        <f t="shared" si="2"/>
        <v>0</v>
      </c>
      <c r="F33" s="16">
        <v>2</v>
      </c>
      <c r="G33" s="16">
        <v>0</v>
      </c>
      <c r="H33" s="16">
        <v>2.4</v>
      </c>
      <c r="I33" s="16">
        <v>1</v>
      </c>
      <c r="J33" s="16">
        <f t="shared" si="0"/>
        <v>5.4</v>
      </c>
      <c r="K33" s="16">
        <v>0.6</v>
      </c>
      <c r="L33" s="16">
        <f t="shared" si="1"/>
        <v>6</v>
      </c>
      <c r="M33" s="16">
        <f t="shared" si="3"/>
        <v>1</v>
      </c>
      <c r="N33" s="16">
        <f t="shared" si="4"/>
        <v>0</v>
      </c>
    </row>
    <row r="34" spans="1:14" s="8" customFormat="1" x14ac:dyDescent="0.2">
      <c r="A34" s="21" t="s">
        <v>44</v>
      </c>
      <c r="B34" s="21" t="s">
        <v>45</v>
      </c>
      <c r="C34" s="16">
        <v>6</v>
      </c>
      <c r="D34" s="16">
        <v>7</v>
      </c>
      <c r="E34" s="16">
        <f t="shared" si="2"/>
        <v>1</v>
      </c>
      <c r="F34" s="16">
        <v>4</v>
      </c>
      <c r="G34" s="16">
        <v>0</v>
      </c>
      <c r="H34" s="16">
        <v>2.4</v>
      </c>
      <c r="I34" s="16">
        <v>0</v>
      </c>
      <c r="J34" s="16">
        <f t="shared" si="0"/>
        <v>6.4</v>
      </c>
      <c r="K34" s="16"/>
      <c r="L34" s="16">
        <f t="shared" si="1"/>
        <v>6.4</v>
      </c>
      <c r="M34" s="16">
        <f t="shared" si="3"/>
        <v>0.59999999999999964</v>
      </c>
      <c r="N34" s="16">
        <f t="shared" si="4"/>
        <v>0</v>
      </c>
    </row>
    <row r="35" spans="1:14" s="8" customFormat="1" x14ac:dyDescent="0.2">
      <c r="A35" s="21" t="s">
        <v>47</v>
      </c>
      <c r="B35" s="21" t="s">
        <v>46</v>
      </c>
      <c r="C35" s="16">
        <v>6</v>
      </c>
      <c r="D35" s="16">
        <v>6</v>
      </c>
      <c r="E35" s="16">
        <f t="shared" si="2"/>
        <v>0</v>
      </c>
      <c r="F35" s="16">
        <v>4</v>
      </c>
      <c r="G35" s="16">
        <v>0</v>
      </c>
      <c r="H35" s="16">
        <v>1.2</v>
      </c>
      <c r="I35" s="16">
        <v>0</v>
      </c>
      <c r="J35" s="16">
        <f t="shared" ref="J35:J59" si="5">F35+G35+H35+I35</f>
        <v>5.2</v>
      </c>
      <c r="K35" s="16"/>
      <c r="L35" s="16">
        <f t="shared" ref="L35:L59" si="6">F35+G35+H35+I35+K35</f>
        <v>5.2</v>
      </c>
      <c r="M35" s="16">
        <f t="shared" si="3"/>
        <v>0.79999999999999982</v>
      </c>
      <c r="N35" s="16">
        <f t="shared" ref="N35:N58" si="7">IF(D35&lt;L35,L35-D35,)</f>
        <v>0</v>
      </c>
    </row>
    <row r="36" spans="1:14" s="8" customFormat="1" x14ac:dyDescent="0.2">
      <c r="A36" s="21" t="s">
        <v>49</v>
      </c>
      <c r="B36" s="21" t="s">
        <v>48</v>
      </c>
      <c r="C36" s="16">
        <v>10</v>
      </c>
      <c r="D36" s="16">
        <v>11</v>
      </c>
      <c r="E36" s="16">
        <f t="shared" si="2"/>
        <v>1</v>
      </c>
      <c r="F36" s="16">
        <v>5</v>
      </c>
      <c r="G36" s="16">
        <v>4</v>
      </c>
      <c r="H36" s="16">
        <v>0.6</v>
      </c>
      <c r="I36" s="16">
        <v>0</v>
      </c>
      <c r="J36" s="16">
        <f t="shared" si="5"/>
        <v>9.6</v>
      </c>
      <c r="K36" s="16">
        <v>1.2</v>
      </c>
      <c r="L36" s="16">
        <f t="shared" si="6"/>
        <v>10.799999999999999</v>
      </c>
      <c r="M36" s="16">
        <f t="shared" si="3"/>
        <v>0.20000000000000107</v>
      </c>
      <c r="N36" s="16">
        <f t="shared" si="7"/>
        <v>0</v>
      </c>
    </row>
    <row r="37" spans="1:14" s="8" customFormat="1" x14ac:dyDescent="0.2">
      <c r="A37" s="21" t="s">
        <v>50</v>
      </c>
      <c r="B37" s="21" t="s">
        <v>51</v>
      </c>
      <c r="C37" s="16">
        <v>21</v>
      </c>
      <c r="D37" s="22">
        <v>22</v>
      </c>
      <c r="E37" s="16">
        <f t="shared" si="2"/>
        <v>1</v>
      </c>
      <c r="F37" s="16">
        <v>8</v>
      </c>
      <c r="G37" s="16">
        <v>8</v>
      </c>
      <c r="H37" s="16">
        <v>3.6</v>
      </c>
      <c r="I37" s="16">
        <v>0</v>
      </c>
      <c r="J37" s="16">
        <f t="shared" si="5"/>
        <v>19.600000000000001</v>
      </c>
      <c r="K37" s="16"/>
      <c r="L37" s="16">
        <f t="shared" si="6"/>
        <v>19.600000000000001</v>
      </c>
      <c r="M37" s="16">
        <f t="shared" si="3"/>
        <v>2.3999999999999986</v>
      </c>
      <c r="N37" s="16">
        <f t="shared" si="7"/>
        <v>0</v>
      </c>
    </row>
    <row r="38" spans="1:14" s="8" customFormat="1" x14ac:dyDescent="0.2">
      <c r="A38" s="21" t="s">
        <v>53</v>
      </c>
      <c r="B38" s="21" t="s">
        <v>52</v>
      </c>
      <c r="C38" s="18">
        <v>16</v>
      </c>
      <c r="D38" s="19">
        <v>14</v>
      </c>
      <c r="E38" s="23">
        <f t="shared" si="2"/>
        <v>-2</v>
      </c>
      <c r="F38" s="22">
        <v>1</v>
      </c>
      <c r="G38" s="16">
        <v>7</v>
      </c>
      <c r="H38" s="16">
        <v>4.2</v>
      </c>
      <c r="I38" s="16">
        <v>0</v>
      </c>
      <c r="J38" s="16">
        <f t="shared" si="5"/>
        <v>12.2</v>
      </c>
      <c r="K38" s="16">
        <v>0.6</v>
      </c>
      <c r="L38" s="16">
        <f t="shared" si="6"/>
        <v>12.799999999999999</v>
      </c>
      <c r="M38" s="16">
        <f t="shared" si="3"/>
        <v>1.2000000000000011</v>
      </c>
      <c r="N38" s="16">
        <f t="shared" si="7"/>
        <v>0</v>
      </c>
    </row>
    <row r="39" spans="1:14" s="8" customFormat="1" x14ac:dyDescent="0.2">
      <c r="A39" s="21" t="s">
        <v>54</v>
      </c>
      <c r="B39" s="21" t="s">
        <v>55</v>
      </c>
      <c r="C39" s="18">
        <v>6</v>
      </c>
      <c r="D39" s="19">
        <v>6</v>
      </c>
      <c r="E39" s="23">
        <f t="shared" si="2"/>
        <v>0</v>
      </c>
      <c r="F39" s="19">
        <v>0</v>
      </c>
      <c r="G39" s="23">
        <v>1</v>
      </c>
      <c r="H39" s="16">
        <v>3.6</v>
      </c>
      <c r="I39" s="16">
        <v>0</v>
      </c>
      <c r="J39" s="16">
        <f t="shared" si="5"/>
        <v>4.5999999999999996</v>
      </c>
      <c r="K39" s="16"/>
      <c r="L39" s="16">
        <f t="shared" si="6"/>
        <v>4.5999999999999996</v>
      </c>
      <c r="M39" s="16">
        <f t="shared" si="3"/>
        <v>1.4000000000000004</v>
      </c>
      <c r="N39" s="16">
        <f t="shared" si="7"/>
        <v>0</v>
      </c>
    </row>
    <row r="40" spans="1:14" s="8" customFormat="1" x14ac:dyDescent="0.2">
      <c r="A40" s="21" t="s">
        <v>162</v>
      </c>
      <c r="B40" s="21" t="s">
        <v>163</v>
      </c>
      <c r="C40" s="18">
        <v>9</v>
      </c>
      <c r="D40" s="19">
        <v>11</v>
      </c>
      <c r="E40" s="23">
        <f t="shared" si="2"/>
        <v>2</v>
      </c>
      <c r="F40" s="20">
        <v>4</v>
      </c>
      <c r="G40" s="16">
        <v>4</v>
      </c>
      <c r="H40" s="16">
        <v>0.6</v>
      </c>
      <c r="I40" s="16">
        <v>0</v>
      </c>
      <c r="J40" s="16">
        <f t="shared" si="5"/>
        <v>8.6</v>
      </c>
      <c r="K40" s="16">
        <v>0.6</v>
      </c>
      <c r="L40" s="16">
        <f t="shared" si="6"/>
        <v>9.1999999999999993</v>
      </c>
      <c r="M40" s="16">
        <f t="shared" si="3"/>
        <v>1.8000000000000007</v>
      </c>
      <c r="N40" s="16">
        <f t="shared" si="7"/>
        <v>0</v>
      </c>
    </row>
    <row r="41" spans="1:14" s="8" customFormat="1" x14ac:dyDescent="0.2">
      <c r="A41" s="21" t="s">
        <v>165</v>
      </c>
      <c r="B41" s="21" t="s">
        <v>164</v>
      </c>
      <c r="C41" s="16">
        <v>6</v>
      </c>
      <c r="D41" s="20">
        <v>8</v>
      </c>
      <c r="E41" s="16">
        <f t="shared" si="2"/>
        <v>2</v>
      </c>
      <c r="F41" s="16">
        <v>4</v>
      </c>
      <c r="G41" s="16">
        <v>0</v>
      </c>
      <c r="H41" s="16">
        <v>1.8</v>
      </c>
      <c r="I41" s="16">
        <v>0</v>
      </c>
      <c r="J41" s="16">
        <f t="shared" si="5"/>
        <v>5.8</v>
      </c>
      <c r="K41" s="16"/>
      <c r="L41" s="16">
        <f t="shared" si="6"/>
        <v>5.8</v>
      </c>
      <c r="M41" s="16">
        <f t="shared" si="3"/>
        <v>2.2000000000000002</v>
      </c>
      <c r="N41" s="16">
        <f t="shared" si="7"/>
        <v>0</v>
      </c>
    </row>
    <row r="42" spans="1:14" s="8" customFormat="1" x14ac:dyDescent="0.2">
      <c r="A42" s="21" t="s">
        <v>167</v>
      </c>
      <c r="B42" s="21" t="s">
        <v>166</v>
      </c>
      <c r="C42" s="16">
        <v>8</v>
      </c>
      <c r="D42" s="16">
        <v>9</v>
      </c>
      <c r="E42" s="16">
        <f t="shared" si="2"/>
        <v>1</v>
      </c>
      <c r="F42" s="16">
        <v>6</v>
      </c>
      <c r="G42" s="16">
        <v>1</v>
      </c>
      <c r="H42" s="16">
        <v>1.2</v>
      </c>
      <c r="I42" s="16">
        <v>0</v>
      </c>
      <c r="J42" s="16">
        <f t="shared" si="5"/>
        <v>8.1999999999999993</v>
      </c>
      <c r="K42" s="16"/>
      <c r="L42" s="16">
        <f t="shared" si="6"/>
        <v>8.1999999999999993</v>
      </c>
      <c r="M42" s="16">
        <f t="shared" si="3"/>
        <v>0.80000000000000071</v>
      </c>
      <c r="N42" s="16">
        <f t="shared" si="7"/>
        <v>0</v>
      </c>
    </row>
    <row r="43" spans="1:14" s="8" customFormat="1" x14ac:dyDescent="0.2">
      <c r="A43" s="21" t="s">
        <v>168</v>
      </c>
      <c r="B43" s="21" t="s">
        <v>169</v>
      </c>
      <c r="C43" s="16">
        <v>5</v>
      </c>
      <c r="D43" s="16">
        <v>6</v>
      </c>
      <c r="E43" s="16">
        <f t="shared" si="2"/>
        <v>1</v>
      </c>
      <c r="F43" s="16">
        <v>0</v>
      </c>
      <c r="G43" s="16">
        <v>0</v>
      </c>
      <c r="H43" s="16">
        <v>3.6</v>
      </c>
      <c r="I43" s="16">
        <v>0</v>
      </c>
      <c r="J43" s="16">
        <f t="shared" si="5"/>
        <v>3.6</v>
      </c>
      <c r="K43" s="16">
        <v>0.6</v>
      </c>
      <c r="L43" s="16">
        <f t="shared" si="6"/>
        <v>4.2</v>
      </c>
      <c r="M43" s="16">
        <f t="shared" si="3"/>
        <v>1.7999999999999998</v>
      </c>
      <c r="N43" s="16">
        <f t="shared" si="7"/>
        <v>0</v>
      </c>
    </row>
    <row r="44" spans="1:14" s="8" customFormat="1" ht="33.75" x14ac:dyDescent="0.2">
      <c r="A44" s="21" t="s">
        <v>170</v>
      </c>
      <c r="B44" s="21" t="s">
        <v>171</v>
      </c>
      <c r="C44" s="16">
        <v>52</v>
      </c>
      <c r="D44" s="16">
        <f>32+31+3+6</f>
        <v>72</v>
      </c>
      <c r="E44" s="16">
        <f t="shared" si="2"/>
        <v>20</v>
      </c>
      <c r="F44" s="16">
        <v>36</v>
      </c>
      <c r="G44" s="16">
        <v>9</v>
      </c>
      <c r="H44" s="16">
        <v>4.8</v>
      </c>
      <c r="I44" s="16">
        <v>0</v>
      </c>
      <c r="J44" s="16">
        <f t="shared" si="5"/>
        <v>49.8</v>
      </c>
      <c r="K44" s="16"/>
      <c r="L44" s="16">
        <f t="shared" si="6"/>
        <v>49.8</v>
      </c>
      <c r="M44" s="16">
        <f t="shared" si="3"/>
        <v>22.200000000000003</v>
      </c>
      <c r="N44" s="16">
        <f t="shared" si="7"/>
        <v>0</v>
      </c>
    </row>
    <row r="45" spans="1:14" s="8" customFormat="1" x14ac:dyDescent="0.2">
      <c r="A45" s="21"/>
      <c r="B45" s="21" t="s">
        <v>172</v>
      </c>
      <c r="C45" s="16">
        <v>1</v>
      </c>
      <c r="D45" s="16">
        <v>1</v>
      </c>
      <c r="E45" s="16">
        <f t="shared" si="2"/>
        <v>0</v>
      </c>
      <c r="F45" s="16">
        <v>0</v>
      </c>
      <c r="G45" s="16">
        <v>0</v>
      </c>
      <c r="H45" s="16">
        <v>0.6</v>
      </c>
      <c r="I45" s="16">
        <v>0</v>
      </c>
      <c r="J45" s="16">
        <f t="shared" si="5"/>
        <v>0.6</v>
      </c>
      <c r="K45" s="16"/>
      <c r="L45" s="16">
        <f t="shared" si="6"/>
        <v>0.6</v>
      </c>
      <c r="M45" s="16">
        <f t="shared" si="3"/>
        <v>0.4</v>
      </c>
      <c r="N45" s="16">
        <f t="shared" si="7"/>
        <v>0</v>
      </c>
    </row>
    <row r="46" spans="1:14" s="12" customFormat="1" ht="22.5" x14ac:dyDescent="0.2">
      <c r="A46" s="21" t="s">
        <v>173</v>
      </c>
      <c r="B46" s="21" t="s">
        <v>174</v>
      </c>
      <c r="C46" s="16">
        <v>3</v>
      </c>
      <c r="D46" s="16">
        <f>3+1</f>
        <v>4</v>
      </c>
      <c r="E46" s="16">
        <f t="shared" si="2"/>
        <v>1</v>
      </c>
      <c r="F46" s="16">
        <v>0</v>
      </c>
      <c r="G46" s="16">
        <v>0</v>
      </c>
      <c r="H46" s="16">
        <v>3.6</v>
      </c>
      <c r="I46" s="16">
        <v>0</v>
      </c>
      <c r="J46" s="16">
        <f t="shared" si="5"/>
        <v>3.6</v>
      </c>
      <c r="K46" s="16"/>
      <c r="L46" s="16">
        <f t="shared" si="6"/>
        <v>3.6</v>
      </c>
      <c r="M46" s="16">
        <f t="shared" si="3"/>
        <v>0.39999999999999991</v>
      </c>
      <c r="N46" s="16">
        <f t="shared" si="7"/>
        <v>0</v>
      </c>
    </row>
    <row r="47" spans="1:14" s="8" customFormat="1" x14ac:dyDescent="0.2">
      <c r="A47" s="21" t="s">
        <v>175</v>
      </c>
      <c r="B47" s="21" t="s">
        <v>176</v>
      </c>
      <c r="C47" s="16">
        <v>8</v>
      </c>
      <c r="D47" s="16">
        <v>8</v>
      </c>
      <c r="E47" s="16">
        <f t="shared" si="2"/>
        <v>0</v>
      </c>
      <c r="F47" s="16">
        <v>2</v>
      </c>
      <c r="G47" s="16">
        <v>5</v>
      </c>
      <c r="H47" s="16">
        <v>0.6</v>
      </c>
      <c r="I47" s="16">
        <v>0</v>
      </c>
      <c r="J47" s="16">
        <f t="shared" si="5"/>
        <v>7.6</v>
      </c>
      <c r="K47" s="16"/>
      <c r="L47" s="16">
        <f t="shared" si="6"/>
        <v>7.6</v>
      </c>
      <c r="M47" s="16">
        <f t="shared" si="3"/>
        <v>0.40000000000000036</v>
      </c>
      <c r="N47" s="16">
        <f t="shared" si="7"/>
        <v>0</v>
      </c>
    </row>
    <row r="48" spans="1:14" s="8" customFormat="1" x14ac:dyDescent="0.2">
      <c r="A48" s="21" t="s">
        <v>178</v>
      </c>
      <c r="B48" s="21" t="s">
        <v>177</v>
      </c>
      <c r="C48" s="16">
        <v>3</v>
      </c>
      <c r="D48" s="16">
        <v>3</v>
      </c>
      <c r="E48" s="16">
        <f t="shared" si="2"/>
        <v>0</v>
      </c>
      <c r="F48" s="16">
        <v>0</v>
      </c>
      <c r="G48" s="16"/>
      <c r="H48" s="16">
        <v>1.8</v>
      </c>
      <c r="I48" s="16">
        <v>0</v>
      </c>
      <c r="J48" s="16">
        <f t="shared" si="5"/>
        <v>1.8</v>
      </c>
      <c r="K48" s="16"/>
      <c r="L48" s="16">
        <f t="shared" si="6"/>
        <v>1.8</v>
      </c>
      <c r="M48" s="16">
        <f t="shared" si="3"/>
        <v>1.2</v>
      </c>
      <c r="N48" s="16">
        <f t="shared" si="7"/>
        <v>0</v>
      </c>
    </row>
    <row r="49" spans="1:14" s="8" customFormat="1" x14ac:dyDescent="0.2">
      <c r="A49" s="21" t="s">
        <v>179</v>
      </c>
      <c r="B49" s="21" t="s">
        <v>180</v>
      </c>
      <c r="C49" s="16">
        <v>6</v>
      </c>
      <c r="D49" s="16">
        <v>7</v>
      </c>
      <c r="E49" s="16">
        <f t="shared" si="2"/>
        <v>1</v>
      </c>
      <c r="F49" s="16">
        <v>4</v>
      </c>
      <c r="G49" s="16">
        <v>0</v>
      </c>
      <c r="H49" s="16">
        <v>1.8</v>
      </c>
      <c r="I49" s="16">
        <v>0</v>
      </c>
      <c r="J49" s="16">
        <f t="shared" si="5"/>
        <v>5.8</v>
      </c>
      <c r="K49" s="16"/>
      <c r="L49" s="16">
        <f t="shared" si="6"/>
        <v>5.8</v>
      </c>
      <c r="M49" s="16">
        <f t="shared" si="3"/>
        <v>1.2000000000000002</v>
      </c>
      <c r="N49" s="16">
        <f t="shared" si="7"/>
        <v>0</v>
      </c>
    </row>
    <row r="50" spans="1:14" s="8" customFormat="1" x14ac:dyDescent="0.2">
      <c r="A50" s="21"/>
      <c r="B50" s="21" t="s">
        <v>181</v>
      </c>
      <c r="C50" s="16">
        <v>3</v>
      </c>
      <c r="D50" s="16">
        <v>3</v>
      </c>
      <c r="E50" s="16">
        <f t="shared" si="2"/>
        <v>0</v>
      </c>
      <c r="F50" s="16">
        <v>0</v>
      </c>
      <c r="G50" s="16">
        <v>0</v>
      </c>
      <c r="H50" s="16">
        <v>1.8</v>
      </c>
      <c r="I50" s="16">
        <v>1</v>
      </c>
      <c r="J50" s="16">
        <f t="shared" si="5"/>
        <v>2.8</v>
      </c>
      <c r="K50" s="16"/>
      <c r="L50" s="16">
        <f t="shared" si="6"/>
        <v>2.8</v>
      </c>
      <c r="M50" s="16">
        <f t="shared" si="3"/>
        <v>0.20000000000000018</v>
      </c>
      <c r="N50" s="16">
        <f t="shared" si="7"/>
        <v>0</v>
      </c>
    </row>
    <row r="51" spans="1:14" s="8" customFormat="1" x14ac:dyDescent="0.2">
      <c r="A51" s="21" t="s">
        <v>56</v>
      </c>
      <c r="B51" s="21" t="s">
        <v>57</v>
      </c>
      <c r="C51" s="16">
        <v>7</v>
      </c>
      <c r="D51" s="22">
        <v>13</v>
      </c>
      <c r="E51" s="16">
        <f t="shared" si="2"/>
        <v>6</v>
      </c>
      <c r="F51" s="16">
        <v>5</v>
      </c>
      <c r="G51" s="16">
        <v>0</v>
      </c>
      <c r="H51" s="16">
        <v>1.8</v>
      </c>
      <c r="I51" s="16">
        <v>0</v>
      </c>
      <c r="J51" s="16">
        <f t="shared" si="5"/>
        <v>6.8</v>
      </c>
      <c r="K51" s="16"/>
      <c r="L51" s="16">
        <f t="shared" si="6"/>
        <v>6.8</v>
      </c>
      <c r="M51" s="16">
        <f t="shared" si="3"/>
        <v>6.2</v>
      </c>
      <c r="N51" s="16">
        <f t="shared" si="7"/>
        <v>0</v>
      </c>
    </row>
    <row r="52" spans="1:14" s="8" customFormat="1" x14ac:dyDescent="0.2">
      <c r="A52" s="21" t="s">
        <v>58</v>
      </c>
      <c r="B52" s="21" t="s">
        <v>59</v>
      </c>
      <c r="C52" s="18">
        <v>4</v>
      </c>
      <c r="D52" s="19">
        <v>4</v>
      </c>
      <c r="E52" s="23">
        <f t="shared" si="2"/>
        <v>0</v>
      </c>
      <c r="F52" s="16">
        <v>0</v>
      </c>
      <c r="G52" s="16"/>
      <c r="H52" s="16">
        <v>3.6</v>
      </c>
      <c r="I52" s="16">
        <v>0</v>
      </c>
      <c r="J52" s="16">
        <f t="shared" si="5"/>
        <v>3.6</v>
      </c>
      <c r="K52" s="16"/>
      <c r="L52" s="16">
        <f t="shared" si="6"/>
        <v>3.6</v>
      </c>
      <c r="M52" s="16">
        <f t="shared" si="3"/>
        <v>0.39999999999999991</v>
      </c>
      <c r="N52" s="16">
        <f t="shared" si="7"/>
        <v>0</v>
      </c>
    </row>
    <row r="53" spans="1:14" s="8" customFormat="1" x14ac:dyDescent="0.2">
      <c r="A53" s="21" t="s">
        <v>60</v>
      </c>
      <c r="B53" s="21" t="s">
        <v>61</v>
      </c>
      <c r="C53" s="18">
        <v>22</v>
      </c>
      <c r="D53" s="19">
        <f>9+10+5</f>
        <v>24</v>
      </c>
      <c r="E53" s="23">
        <f t="shared" si="2"/>
        <v>2</v>
      </c>
      <c r="F53" s="22">
        <v>7</v>
      </c>
      <c r="G53" s="16">
        <v>5</v>
      </c>
      <c r="H53" s="16">
        <v>4.2</v>
      </c>
      <c r="I53" s="16">
        <v>1</v>
      </c>
      <c r="J53" s="16">
        <f t="shared" si="5"/>
        <v>17.2</v>
      </c>
      <c r="K53" s="16">
        <v>0.6</v>
      </c>
      <c r="L53" s="16">
        <f t="shared" si="6"/>
        <v>17.8</v>
      </c>
      <c r="M53" s="16">
        <f t="shared" si="3"/>
        <v>6.1999999999999993</v>
      </c>
      <c r="N53" s="16">
        <f t="shared" si="7"/>
        <v>0</v>
      </c>
    </row>
    <row r="54" spans="1:14" s="8" customFormat="1" ht="22.5" x14ac:dyDescent="0.2">
      <c r="A54" s="21" t="s">
        <v>62</v>
      </c>
      <c r="B54" s="21" t="s">
        <v>63</v>
      </c>
      <c r="C54" s="18">
        <v>3</v>
      </c>
      <c r="D54" s="19">
        <v>4</v>
      </c>
      <c r="E54" s="23">
        <f t="shared" si="2"/>
        <v>1</v>
      </c>
      <c r="F54" s="19">
        <v>0</v>
      </c>
      <c r="G54" s="23">
        <v>1</v>
      </c>
      <c r="H54" s="16">
        <v>1.2</v>
      </c>
      <c r="I54" s="16">
        <v>1</v>
      </c>
      <c r="J54" s="16">
        <f t="shared" si="5"/>
        <v>3.2</v>
      </c>
      <c r="K54" s="16"/>
      <c r="L54" s="16">
        <f t="shared" si="6"/>
        <v>3.2</v>
      </c>
      <c r="M54" s="16">
        <f t="shared" si="3"/>
        <v>0.79999999999999982</v>
      </c>
      <c r="N54" s="16">
        <f t="shared" si="7"/>
        <v>0</v>
      </c>
    </row>
    <row r="55" spans="1:14" s="8" customFormat="1" x14ac:dyDescent="0.2">
      <c r="A55" s="24" t="s">
        <v>65</v>
      </c>
      <c r="B55" s="24" t="s">
        <v>64</v>
      </c>
      <c r="C55" s="18">
        <v>3</v>
      </c>
      <c r="D55" s="19">
        <v>3</v>
      </c>
      <c r="E55" s="23">
        <f t="shared" si="2"/>
        <v>0</v>
      </c>
      <c r="F55" s="20">
        <v>0</v>
      </c>
      <c r="G55" s="16"/>
      <c r="H55" s="16">
        <v>1.8</v>
      </c>
      <c r="I55" s="16">
        <v>0</v>
      </c>
      <c r="J55" s="16">
        <f t="shared" si="5"/>
        <v>1.8</v>
      </c>
      <c r="K55" s="16"/>
      <c r="L55" s="16">
        <f t="shared" si="6"/>
        <v>1.8</v>
      </c>
      <c r="M55" s="16">
        <f t="shared" si="3"/>
        <v>1.2</v>
      </c>
      <c r="N55" s="16">
        <f t="shared" si="7"/>
        <v>0</v>
      </c>
    </row>
    <row r="56" spans="1:14" s="8" customFormat="1" x14ac:dyDescent="0.2">
      <c r="A56" s="21" t="s">
        <v>66</v>
      </c>
      <c r="B56" s="21" t="s">
        <v>67</v>
      </c>
      <c r="C56" s="18">
        <v>4</v>
      </c>
      <c r="D56" s="19">
        <v>5</v>
      </c>
      <c r="E56" s="23">
        <f t="shared" si="2"/>
        <v>1</v>
      </c>
      <c r="F56" s="22">
        <v>0</v>
      </c>
      <c r="G56" s="16"/>
      <c r="H56" s="16">
        <v>4.2</v>
      </c>
      <c r="I56" s="16">
        <v>0</v>
      </c>
      <c r="J56" s="16">
        <f t="shared" si="5"/>
        <v>4.2</v>
      </c>
      <c r="K56" s="16">
        <v>0.6</v>
      </c>
      <c r="L56" s="16">
        <f t="shared" si="6"/>
        <v>4.8</v>
      </c>
      <c r="M56" s="16">
        <f t="shared" si="3"/>
        <v>0.20000000000000018</v>
      </c>
      <c r="N56" s="16">
        <f t="shared" si="7"/>
        <v>0</v>
      </c>
    </row>
    <row r="57" spans="1:14" s="8" customFormat="1" ht="22.5" x14ac:dyDescent="0.2">
      <c r="A57" s="21" t="s">
        <v>62</v>
      </c>
      <c r="B57" s="21" t="s">
        <v>68</v>
      </c>
      <c r="C57" s="18">
        <v>9</v>
      </c>
      <c r="D57" s="19">
        <v>9</v>
      </c>
      <c r="E57" s="23">
        <f t="shared" si="2"/>
        <v>0</v>
      </c>
      <c r="F57" s="19">
        <v>1</v>
      </c>
      <c r="G57" s="23">
        <v>7</v>
      </c>
      <c r="H57" s="16">
        <v>1.2</v>
      </c>
      <c r="I57" s="22">
        <v>0</v>
      </c>
      <c r="J57" s="16">
        <f t="shared" si="5"/>
        <v>9.1999999999999993</v>
      </c>
      <c r="K57" s="16"/>
      <c r="L57" s="16">
        <f t="shared" si="6"/>
        <v>9.1999999999999993</v>
      </c>
      <c r="M57" s="16">
        <f t="shared" si="3"/>
        <v>0</v>
      </c>
      <c r="N57" s="16">
        <f t="shared" si="7"/>
        <v>0.19999999999999929</v>
      </c>
    </row>
    <row r="58" spans="1:14" s="9" customFormat="1" ht="28.5" customHeight="1" x14ac:dyDescent="0.2">
      <c r="A58" s="25"/>
      <c r="B58" s="25" t="s">
        <v>204</v>
      </c>
      <c r="C58" s="26">
        <f t="shared" ref="C58:J58" si="8">SUM(C3:C57)</f>
        <v>503</v>
      </c>
      <c r="D58" s="27">
        <f>SUM(D3:D57)</f>
        <v>561</v>
      </c>
      <c r="E58" s="26">
        <f t="shared" si="2"/>
        <v>58</v>
      </c>
      <c r="F58" s="27">
        <f t="shared" si="8"/>
        <v>184</v>
      </c>
      <c r="G58" s="27">
        <f t="shared" si="8"/>
        <v>132</v>
      </c>
      <c r="H58" s="26">
        <f t="shared" si="8"/>
        <v>127.19999999999997</v>
      </c>
      <c r="I58" s="26">
        <f t="shared" si="8"/>
        <v>13</v>
      </c>
      <c r="J58" s="26">
        <f t="shared" si="8"/>
        <v>456.20000000000016</v>
      </c>
      <c r="K58" s="26">
        <f>SUM(K3:K57)</f>
        <v>14.399999999999997</v>
      </c>
      <c r="L58" s="26">
        <f>SUM(L3:L57)</f>
        <v>470.60000000000019</v>
      </c>
      <c r="M58" s="26">
        <f t="shared" si="3"/>
        <v>90.399999999999807</v>
      </c>
      <c r="N58" s="26">
        <f t="shared" si="7"/>
        <v>0</v>
      </c>
    </row>
    <row r="59" spans="1:14" x14ac:dyDescent="0.2">
      <c r="A59" s="21"/>
      <c r="B59" s="21" t="s">
        <v>182</v>
      </c>
      <c r="C59" s="28">
        <v>1</v>
      </c>
      <c r="D59" s="28">
        <v>1</v>
      </c>
      <c r="E59" s="16">
        <v>0</v>
      </c>
      <c r="F59" s="28">
        <v>0</v>
      </c>
      <c r="G59" s="28">
        <v>0</v>
      </c>
      <c r="H59" s="28">
        <v>0.6</v>
      </c>
      <c r="I59" s="28">
        <v>0</v>
      </c>
      <c r="J59" s="16">
        <f t="shared" si="5"/>
        <v>0.6</v>
      </c>
      <c r="K59" s="28">
        <v>0</v>
      </c>
      <c r="L59" s="16">
        <f t="shared" si="6"/>
        <v>0.6</v>
      </c>
      <c r="M59" s="16">
        <f t="shared" si="3"/>
        <v>0.4</v>
      </c>
      <c r="N59" s="16">
        <v>0</v>
      </c>
    </row>
    <row r="63" spans="1:14" x14ac:dyDescent="0.2">
      <c r="J63" t="s">
        <v>159</v>
      </c>
    </row>
    <row r="65" s="14" customFormat="1" x14ac:dyDescent="0.2"/>
    <row r="66" s="14" customFormat="1" x14ac:dyDescent="0.2"/>
    <row r="67" s="14" customFormat="1" x14ac:dyDescent="0.2"/>
  </sheetData>
  <sheetProtection selectLockedCells="1" selectUnlockedCells="1"/>
  <mergeCells count="2">
    <mergeCell ref="A1:B1"/>
    <mergeCell ref="C2:N2"/>
  </mergeCells>
  <phoneticPr fontId="19" type="noConversion"/>
  <printOptions headings="1"/>
  <pageMargins left="0.23622047244094491" right="0.23622047244094491" top="0.74803149606299213" bottom="0.74803149606299213" header="0.31496062992125984" footer="0.31496062992125984"/>
  <pageSetup paperSize="8" scale="65" firstPageNumber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6"/>
  <sheetViews>
    <sheetView zoomScale="90" zoomScaleNormal="81" workbookViewId="0">
      <selection activeCell="N14" sqref="N14"/>
    </sheetView>
  </sheetViews>
  <sheetFormatPr defaultRowHeight="12.75" x14ac:dyDescent="0.2"/>
  <cols>
    <col min="1" max="1" width="10.5703125" customWidth="1"/>
    <col min="2" max="2" width="26.5703125" customWidth="1"/>
    <col min="4" max="5" width="9.140625" customWidth="1"/>
    <col min="6" max="6" width="12.42578125" customWidth="1"/>
    <col min="7" max="7" width="11.42578125" customWidth="1"/>
    <col min="8" max="8" width="11" customWidth="1"/>
    <col min="9" max="9" width="9.140625" customWidth="1"/>
  </cols>
  <sheetData>
    <row r="1" spans="1:16" s="4" customFormat="1" ht="132.75" customHeight="1" x14ac:dyDescent="0.2">
      <c r="A1" s="54" t="s">
        <v>0</v>
      </c>
      <c r="B1" s="54"/>
      <c r="C1" s="2" t="s">
        <v>195</v>
      </c>
      <c r="D1" s="2" t="s">
        <v>196</v>
      </c>
      <c r="E1" s="2" t="s">
        <v>207</v>
      </c>
      <c r="F1" s="2" t="s">
        <v>188</v>
      </c>
      <c r="G1" s="2" t="s">
        <v>189</v>
      </c>
      <c r="H1" s="2" t="s">
        <v>191</v>
      </c>
      <c r="I1" s="2" t="s">
        <v>192</v>
      </c>
      <c r="J1" s="2" t="s">
        <v>187</v>
      </c>
      <c r="K1" s="2" t="s">
        <v>190</v>
      </c>
      <c r="L1" s="2" t="s">
        <v>194</v>
      </c>
      <c r="M1" s="2" t="s">
        <v>1</v>
      </c>
      <c r="N1" s="2" t="s">
        <v>2</v>
      </c>
      <c r="O1" s="3"/>
      <c r="P1" s="3"/>
    </row>
    <row r="2" spans="1:16" ht="67.5" customHeight="1" x14ac:dyDescent="0.2">
      <c r="A2" s="5" t="s">
        <v>4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1"/>
      <c r="P2" s="1"/>
    </row>
    <row r="3" spans="1:16" s="10" customFormat="1" ht="12" x14ac:dyDescent="0.2">
      <c r="A3" s="31" t="s">
        <v>69</v>
      </c>
      <c r="B3" s="31" t="s">
        <v>70</v>
      </c>
      <c r="C3" s="32">
        <v>16</v>
      </c>
      <c r="D3" s="32">
        <v>16</v>
      </c>
      <c r="E3" s="32">
        <f>D3-C3</f>
        <v>0</v>
      </c>
      <c r="F3" s="32">
        <v>3</v>
      </c>
      <c r="G3" s="32">
        <v>0</v>
      </c>
      <c r="H3" s="28"/>
      <c r="I3" s="33">
        <v>6</v>
      </c>
      <c r="J3" s="32">
        <f t="shared" ref="J3:J15" si="0">F3+G3+H3+I3</f>
        <v>9</v>
      </c>
      <c r="K3" s="32"/>
      <c r="L3" s="32">
        <f t="shared" ref="L3:L15" si="1">F3+G3+H3+I3+K3</f>
        <v>9</v>
      </c>
      <c r="M3" s="32">
        <f>IF(D3&gt;L3,D3-L3,)</f>
        <v>7</v>
      </c>
      <c r="N3" s="32">
        <f>IF(D3&lt;L3,L3-D3,)</f>
        <v>0</v>
      </c>
    </row>
    <row r="4" spans="1:16" s="10" customFormat="1" ht="12" x14ac:dyDescent="0.2">
      <c r="A4" s="31" t="s">
        <v>71</v>
      </c>
      <c r="B4" s="31" t="s">
        <v>72</v>
      </c>
      <c r="C4" s="32">
        <v>5</v>
      </c>
      <c r="D4" s="32">
        <v>4</v>
      </c>
      <c r="E4" s="32">
        <f t="shared" ref="E4:E15" si="2">D4-C4</f>
        <v>-1</v>
      </c>
      <c r="F4" s="34">
        <v>2</v>
      </c>
      <c r="G4" s="32">
        <v>0</v>
      </c>
      <c r="H4" s="28"/>
      <c r="I4" s="33">
        <v>1</v>
      </c>
      <c r="J4" s="32">
        <f t="shared" si="0"/>
        <v>3</v>
      </c>
      <c r="K4" s="32"/>
      <c r="L4" s="32">
        <f t="shared" si="1"/>
        <v>3</v>
      </c>
      <c r="M4" s="32">
        <f t="shared" ref="M3:M15" si="3">IF(D4&gt;L4,D4-L4,)</f>
        <v>1</v>
      </c>
      <c r="N4" s="32">
        <f t="shared" ref="N4:N15" si="4">IF(D4&lt;L4,L4-D4,)</f>
        <v>0</v>
      </c>
    </row>
    <row r="5" spans="1:16" s="10" customFormat="1" ht="12" x14ac:dyDescent="0.2">
      <c r="A5" s="35" t="s">
        <v>73</v>
      </c>
      <c r="B5" s="35" t="s">
        <v>74</v>
      </c>
      <c r="C5" s="34">
        <v>4</v>
      </c>
      <c r="D5" s="34">
        <v>4</v>
      </c>
      <c r="E5" s="32">
        <f t="shared" si="2"/>
        <v>0</v>
      </c>
      <c r="F5" s="28">
        <v>0</v>
      </c>
      <c r="G5" s="36">
        <v>1</v>
      </c>
      <c r="H5" s="28"/>
      <c r="I5" s="36">
        <v>3</v>
      </c>
      <c r="J5" s="32">
        <f t="shared" si="0"/>
        <v>4</v>
      </c>
      <c r="K5" s="34"/>
      <c r="L5" s="32">
        <f t="shared" si="1"/>
        <v>4</v>
      </c>
      <c r="M5" s="32">
        <f t="shared" si="3"/>
        <v>0</v>
      </c>
      <c r="N5" s="32">
        <f t="shared" si="4"/>
        <v>0</v>
      </c>
    </row>
    <row r="6" spans="1:16" s="10" customFormat="1" ht="12" x14ac:dyDescent="0.2">
      <c r="A6" s="31" t="s">
        <v>116</v>
      </c>
      <c r="B6" s="31" t="s">
        <v>117</v>
      </c>
      <c r="C6" s="32">
        <v>2</v>
      </c>
      <c r="D6" s="32">
        <v>1</v>
      </c>
      <c r="E6" s="32">
        <f t="shared" si="2"/>
        <v>-1</v>
      </c>
      <c r="F6" s="29">
        <v>1</v>
      </c>
      <c r="G6" s="32"/>
      <c r="H6" s="37"/>
      <c r="I6" s="32">
        <v>0</v>
      </c>
      <c r="J6" s="32">
        <f t="shared" si="0"/>
        <v>1</v>
      </c>
      <c r="K6" s="32"/>
      <c r="L6" s="32">
        <f t="shared" si="1"/>
        <v>1</v>
      </c>
      <c r="M6" s="32">
        <f t="shared" si="3"/>
        <v>0</v>
      </c>
      <c r="N6" s="32">
        <f t="shared" si="4"/>
        <v>0</v>
      </c>
    </row>
    <row r="7" spans="1:16" s="10" customFormat="1" ht="12" x14ac:dyDescent="0.2">
      <c r="A7" s="31" t="s">
        <v>118</v>
      </c>
      <c r="B7" s="31" t="s">
        <v>119</v>
      </c>
      <c r="C7" s="32">
        <v>3</v>
      </c>
      <c r="D7" s="32">
        <v>4</v>
      </c>
      <c r="E7" s="32">
        <f t="shared" si="2"/>
        <v>1</v>
      </c>
      <c r="F7" s="32"/>
      <c r="G7" s="32"/>
      <c r="H7" s="28"/>
      <c r="I7" s="38">
        <v>0.6</v>
      </c>
      <c r="J7" s="32">
        <f t="shared" si="0"/>
        <v>0.6</v>
      </c>
      <c r="K7" s="32"/>
      <c r="L7" s="32">
        <f t="shared" si="1"/>
        <v>0.6</v>
      </c>
      <c r="M7" s="32">
        <f t="shared" si="3"/>
        <v>3.4</v>
      </c>
      <c r="N7" s="32">
        <f t="shared" si="4"/>
        <v>0</v>
      </c>
    </row>
    <row r="8" spans="1:16" s="10" customFormat="1" ht="76.5" customHeight="1" x14ac:dyDescent="0.2">
      <c r="A8" s="31" t="s">
        <v>120</v>
      </c>
      <c r="B8" s="31" t="s">
        <v>121</v>
      </c>
      <c r="C8" s="32">
        <v>41</v>
      </c>
      <c r="D8" s="32">
        <v>41</v>
      </c>
      <c r="E8" s="32">
        <f t="shared" si="2"/>
        <v>0</v>
      </c>
      <c r="F8" s="32">
        <v>1</v>
      </c>
      <c r="G8" s="32">
        <f>17*0.6</f>
        <v>10.199999999999999</v>
      </c>
      <c r="H8" s="29">
        <f>23*0.6</f>
        <v>13.799999999999999</v>
      </c>
      <c r="I8" s="32">
        <f>24*0.6</f>
        <v>14.399999999999999</v>
      </c>
      <c r="J8" s="32">
        <f t="shared" si="0"/>
        <v>39.4</v>
      </c>
      <c r="K8" s="16">
        <v>1.2</v>
      </c>
      <c r="L8" s="32">
        <f t="shared" si="1"/>
        <v>40.6</v>
      </c>
      <c r="M8" s="32">
        <f t="shared" si="3"/>
        <v>0.39999999999999858</v>
      </c>
      <c r="N8" s="32">
        <f t="shared" si="4"/>
        <v>0</v>
      </c>
    </row>
    <row r="9" spans="1:16" s="10" customFormat="1" ht="12" x14ac:dyDescent="0.2">
      <c r="A9" s="31" t="s">
        <v>122</v>
      </c>
      <c r="B9" s="31" t="s">
        <v>123</v>
      </c>
      <c r="C9" s="32">
        <v>0</v>
      </c>
      <c r="D9" s="32">
        <v>0</v>
      </c>
      <c r="E9" s="32">
        <f t="shared" si="2"/>
        <v>0</v>
      </c>
      <c r="F9" s="32"/>
      <c r="G9" s="32"/>
      <c r="H9" s="32"/>
      <c r="I9" s="32"/>
      <c r="J9" s="32">
        <f t="shared" si="0"/>
        <v>0</v>
      </c>
      <c r="K9" s="32"/>
      <c r="L9" s="32">
        <f t="shared" si="1"/>
        <v>0</v>
      </c>
      <c r="M9" s="32">
        <f t="shared" si="3"/>
        <v>0</v>
      </c>
      <c r="N9" s="32">
        <f t="shared" si="4"/>
        <v>0</v>
      </c>
    </row>
    <row r="10" spans="1:16" s="10" customFormat="1" ht="12" x14ac:dyDescent="0.2">
      <c r="A10" s="31" t="s">
        <v>124</v>
      </c>
      <c r="B10" s="31" t="s">
        <v>125</v>
      </c>
      <c r="C10" s="32">
        <v>7</v>
      </c>
      <c r="D10" s="32">
        <v>7</v>
      </c>
      <c r="E10" s="32">
        <f t="shared" si="2"/>
        <v>0</v>
      </c>
      <c r="F10" s="32">
        <v>5</v>
      </c>
      <c r="G10" s="39">
        <v>0.6</v>
      </c>
      <c r="H10" s="32">
        <v>0</v>
      </c>
      <c r="I10" s="32"/>
      <c r="J10" s="32">
        <f t="shared" si="0"/>
        <v>5.6</v>
      </c>
      <c r="K10" s="32"/>
      <c r="L10" s="32">
        <f t="shared" si="1"/>
        <v>5.6</v>
      </c>
      <c r="M10" s="32">
        <f t="shared" si="3"/>
        <v>1.4000000000000004</v>
      </c>
      <c r="N10" s="32">
        <f t="shared" si="4"/>
        <v>0</v>
      </c>
    </row>
    <row r="11" spans="1:16" s="10" customFormat="1" ht="24" x14ac:dyDescent="0.2">
      <c r="A11" s="31" t="s">
        <v>126</v>
      </c>
      <c r="B11" s="31" t="s">
        <v>127</v>
      </c>
      <c r="C11" s="32">
        <v>4</v>
      </c>
      <c r="D11" s="32">
        <v>4</v>
      </c>
      <c r="E11" s="32">
        <f t="shared" si="2"/>
        <v>0</v>
      </c>
      <c r="F11" s="32">
        <v>1</v>
      </c>
      <c r="G11" s="32"/>
      <c r="H11" s="32">
        <v>0</v>
      </c>
      <c r="I11" s="32"/>
      <c r="J11" s="32">
        <f t="shared" si="0"/>
        <v>1</v>
      </c>
      <c r="K11" s="32"/>
      <c r="L11" s="32">
        <f t="shared" si="1"/>
        <v>1</v>
      </c>
      <c r="M11" s="32">
        <f t="shared" si="3"/>
        <v>3</v>
      </c>
      <c r="N11" s="32">
        <f t="shared" si="4"/>
        <v>0</v>
      </c>
    </row>
    <row r="12" spans="1:16" s="10" customFormat="1" ht="24" x14ac:dyDescent="0.2">
      <c r="A12" s="31"/>
      <c r="B12" s="31" t="s">
        <v>75</v>
      </c>
      <c r="C12" s="32">
        <v>2</v>
      </c>
      <c r="D12" s="32">
        <v>2</v>
      </c>
      <c r="E12" s="32">
        <f t="shared" si="2"/>
        <v>0</v>
      </c>
      <c r="F12" s="32">
        <v>1</v>
      </c>
      <c r="G12" s="32"/>
      <c r="H12" s="34">
        <v>0</v>
      </c>
      <c r="I12" s="32"/>
      <c r="J12" s="32">
        <f t="shared" si="0"/>
        <v>1</v>
      </c>
      <c r="K12" s="32"/>
      <c r="L12" s="32">
        <f t="shared" si="1"/>
        <v>1</v>
      </c>
      <c r="M12" s="32">
        <f t="shared" si="3"/>
        <v>1</v>
      </c>
      <c r="N12" s="32">
        <f t="shared" si="4"/>
        <v>0</v>
      </c>
    </row>
    <row r="13" spans="1:16" s="10" customFormat="1" ht="12" x14ac:dyDescent="0.2">
      <c r="A13" s="31"/>
      <c r="B13" s="31" t="s">
        <v>76</v>
      </c>
      <c r="C13" s="32">
        <v>0</v>
      </c>
      <c r="D13" s="32">
        <v>0</v>
      </c>
      <c r="E13" s="32">
        <f t="shared" si="2"/>
        <v>0</v>
      </c>
      <c r="F13" s="32">
        <v>0</v>
      </c>
      <c r="G13" s="32"/>
      <c r="H13" s="28"/>
      <c r="I13" s="33">
        <f>9*0.6</f>
        <v>5.3999999999999995</v>
      </c>
      <c r="J13" s="32">
        <f t="shared" si="0"/>
        <v>5.3999999999999995</v>
      </c>
      <c r="K13" s="32"/>
      <c r="L13" s="32">
        <f t="shared" si="1"/>
        <v>5.3999999999999995</v>
      </c>
      <c r="M13" s="32">
        <f t="shared" si="3"/>
        <v>0</v>
      </c>
      <c r="N13" s="32">
        <f>IF(D13&lt;L13,L13-D13,)</f>
        <v>5.3999999999999995</v>
      </c>
    </row>
    <row r="14" spans="1:16" s="10" customFormat="1" ht="48.6" customHeight="1" x14ac:dyDescent="0.2">
      <c r="A14" s="31" t="s">
        <v>77</v>
      </c>
      <c r="B14" s="31" t="s">
        <v>78</v>
      </c>
      <c r="C14" s="32">
        <v>17</v>
      </c>
      <c r="D14" s="32">
        <v>17</v>
      </c>
      <c r="E14" s="32">
        <f t="shared" si="2"/>
        <v>0</v>
      </c>
      <c r="F14" s="32">
        <v>11</v>
      </c>
      <c r="G14" s="32">
        <v>0</v>
      </c>
      <c r="H14" s="37">
        <v>2.4</v>
      </c>
      <c r="I14" s="40">
        <f>2*0.6</f>
        <v>1.2</v>
      </c>
      <c r="J14" s="32">
        <f t="shared" si="0"/>
        <v>14.6</v>
      </c>
      <c r="K14" s="16">
        <v>0.6</v>
      </c>
      <c r="L14" s="32">
        <f t="shared" si="1"/>
        <v>15.2</v>
      </c>
      <c r="M14" s="32">
        <f t="shared" si="3"/>
        <v>1.8000000000000007</v>
      </c>
      <c r="N14" s="32">
        <f t="shared" si="4"/>
        <v>0</v>
      </c>
    </row>
    <row r="15" spans="1:16" s="10" customFormat="1" ht="12" x14ac:dyDescent="0.2">
      <c r="A15" s="31"/>
      <c r="B15" s="31" t="s">
        <v>79</v>
      </c>
      <c r="C15" s="32">
        <v>1</v>
      </c>
      <c r="D15" s="32">
        <v>2</v>
      </c>
      <c r="E15" s="32">
        <f t="shared" si="2"/>
        <v>1</v>
      </c>
      <c r="F15" s="32"/>
      <c r="G15" s="32"/>
      <c r="H15" s="28"/>
      <c r="I15" s="33">
        <f>2*0.6</f>
        <v>1.2</v>
      </c>
      <c r="J15" s="32">
        <f t="shared" si="0"/>
        <v>1.2</v>
      </c>
      <c r="K15" s="32"/>
      <c r="L15" s="32">
        <f t="shared" si="1"/>
        <v>1.2</v>
      </c>
      <c r="M15" s="32">
        <f t="shared" si="3"/>
        <v>0.8</v>
      </c>
      <c r="N15" s="32">
        <f t="shared" si="4"/>
        <v>0</v>
      </c>
    </row>
    <row r="16" spans="1:16" s="8" customFormat="1" x14ac:dyDescent="0.2">
      <c r="A16" s="41"/>
      <c r="B16" s="42" t="s">
        <v>184</v>
      </c>
      <c r="C16" s="40">
        <f>SUM(C3:C15)</f>
        <v>102</v>
      </c>
      <c r="D16" s="40">
        <f t="shared" ref="D16:E16" si="5">SUM(D3:D15)</f>
        <v>102</v>
      </c>
      <c r="E16" s="40">
        <f t="shared" si="5"/>
        <v>0</v>
      </c>
      <c r="F16" s="40">
        <f t="shared" ref="F16:N16" si="6">SUM(F3:F15)</f>
        <v>25</v>
      </c>
      <c r="G16" s="40">
        <f t="shared" si="6"/>
        <v>11.799999999999999</v>
      </c>
      <c r="H16" s="43">
        <f t="shared" si="6"/>
        <v>16.2</v>
      </c>
      <c r="I16" s="40">
        <f t="shared" si="6"/>
        <v>32.799999999999997</v>
      </c>
      <c r="J16" s="40">
        <f t="shared" si="6"/>
        <v>85.8</v>
      </c>
      <c r="K16" s="40">
        <f t="shared" si="6"/>
        <v>1.7999999999999998</v>
      </c>
      <c r="L16" s="40">
        <f t="shared" si="6"/>
        <v>87.600000000000023</v>
      </c>
      <c r="M16" s="40">
        <f t="shared" si="6"/>
        <v>19.8</v>
      </c>
      <c r="N16" s="40">
        <f t="shared" si="6"/>
        <v>5.3999999999999995</v>
      </c>
    </row>
  </sheetData>
  <sheetProtection selectLockedCells="1" selectUnlockedCells="1"/>
  <mergeCells count="1">
    <mergeCell ref="A1:B1"/>
  </mergeCells>
  <phoneticPr fontId="19" type="noConversion"/>
  <pageMargins left="0.74803149606299213" right="0.74803149606299213" top="0.59055118110236227" bottom="0.59055118110236227" header="0.51181102362204722" footer="0.51181102362204722"/>
  <pageSetup paperSize="8" scale="65" firstPageNumber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9"/>
  <sheetViews>
    <sheetView tabSelected="1" zoomScale="90" zoomScaleNormal="81" workbookViewId="0">
      <pane ySplit="1" topLeftCell="A2" activePane="bottomLeft" state="frozen"/>
      <selection pane="bottomLeft" activeCell="J4" sqref="J4"/>
    </sheetView>
  </sheetViews>
  <sheetFormatPr defaultRowHeight="12.75" x14ac:dyDescent="0.2"/>
  <cols>
    <col min="1" max="1" width="11.140625" customWidth="1"/>
    <col min="2" max="2" width="34.5703125" customWidth="1"/>
    <col min="3" max="3" width="12.140625" customWidth="1"/>
    <col min="4" max="5" width="9.140625" customWidth="1"/>
    <col min="6" max="7" width="14" customWidth="1"/>
    <col min="8" max="8" width="15.140625" customWidth="1"/>
    <col min="9" max="9" width="13.5703125" customWidth="1"/>
    <col min="10" max="10" width="8.28515625" customWidth="1"/>
    <col min="11" max="11" width="6.5703125" customWidth="1"/>
    <col min="12" max="12" width="20.140625" customWidth="1"/>
  </cols>
  <sheetData>
    <row r="1" spans="1:13" s="4" customFormat="1" ht="138.75" customHeight="1" x14ac:dyDescent="0.2">
      <c r="A1" s="49" t="s">
        <v>0</v>
      </c>
      <c r="B1" s="49"/>
      <c r="C1" s="2" t="s">
        <v>195</v>
      </c>
      <c r="D1" s="2" t="s">
        <v>196</v>
      </c>
      <c r="E1" s="2" t="s">
        <v>207</v>
      </c>
      <c r="F1" s="2" t="s">
        <v>188</v>
      </c>
      <c r="G1" s="2" t="s">
        <v>189</v>
      </c>
      <c r="H1" s="2" t="s">
        <v>192</v>
      </c>
      <c r="I1" s="2" t="s">
        <v>187</v>
      </c>
      <c r="J1" s="2" t="s">
        <v>1</v>
      </c>
      <c r="K1" s="2" t="s">
        <v>2</v>
      </c>
      <c r="L1" s="3"/>
      <c r="M1" s="3"/>
    </row>
    <row r="2" spans="1:13" ht="67.5" customHeight="1" x14ac:dyDescent="0.2">
      <c r="A2" s="44" t="s">
        <v>4</v>
      </c>
      <c r="B2" s="6" t="s">
        <v>3</v>
      </c>
      <c r="C2" s="7"/>
      <c r="D2" s="7"/>
      <c r="E2" s="7"/>
      <c r="F2" s="7"/>
      <c r="G2" s="7"/>
      <c r="H2" s="7"/>
      <c r="I2" s="7"/>
      <c r="J2" s="7"/>
      <c r="K2" s="7"/>
      <c r="L2" s="1"/>
      <c r="M2" s="1"/>
    </row>
    <row r="3" spans="1:13" s="10" customFormat="1" ht="12" x14ac:dyDescent="0.2">
      <c r="A3" s="48" t="s">
        <v>80</v>
      </c>
      <c r="B3" s="48" t="s">
        <v>81</v>
      </c>
      <c r="C3" s="28">
        <v>784</v>
      </c>
      <c r="D3" s="28">
        <v>837</v>
      </c>
      <c r="E3" s="28">
        <f>D3-C3</f>
        <v>53</v>
      </c>
      <c r="F3" s="28">
        <v>734</v>
      </c>
      <c r="G3" s="28"/>
      <c r="H3" s="28">
        <f>40*0.6</f>
        <v>24</v>
      </c>
      <c r="I3" s="28">
        <f t="shared" ref="I3:I34" si="0">F3+G3++H3</f>
        <v>758</v>
      </c>
      <c r="J3" s="28">
        <f>IF(D3&gt;I3,D3-I3,)</f>
        <v>79</v>
      </c>
      <c r="K3" s="28">
        <f>IF(D3&lt;I3,I3-D3,)</f>
        <v>0</v>
      </c>
      <c r="L3" s="13"/>
    </row>
    <row r="4" spans="1:13" s="10" customFormat="1" ht="12" x14ac:dyDescent="0.2">
      <c r="A4" s="48" t="s">
        <v>82</v>
      </c>
      <c r="B4" s="48" t="s">
        <v>83</v>
      </c>
      <c r="C4" s="28">
        <v>30</v>
      </c>
      <c r="D4" s="28">
        <v>32</v>
      </c>
      <c r="E4" s="28">
        <f t="shared" ref="E4:E34" si="1">D4-C4</f>
        <v>2</v>
      </c>
      <c r="F4" s="28">
        <v>25</v>
      </c>
      <c r="G4" s="28">
        <v>0</v>
      </c>
      <c r="H4" s="28">
        <v>0</v>
      </c>
      <c r="I4" s="28">
        <f t="shared" si="0"/>
        <v>25</v>
      </c>
      <c r="J4" s="28">
        <f t="shared" ref="J4:J34" si="2">IF(D4&gt;I4,D4-I4,)</f>
        <v>7</v>
      </c>
      <c r="K4" s="28">
        <f t="shared" ref="K4:K34" si="3">IF(D4&lt;I4,I4-D4,)</f>
        <v>0</v>
      </c>
      <c r="L4" s="13"/>
    </row>
    <row r="5" spans="1:13" s="10" customFormat="1" ht="12" x14ac:dyDescent="0.2">
      <c r="A5" s="48"/>
      <c r="B5" s="48" t="s">
        <v>84</v>
      </c>
      <c r="C5" s="28">
        <v>0</v>
      </c>
      <c r="D5" s="28">
        <v>0</v>
      </c>
      <c r="E5" s="28">
        <f t="shared" si="1"/>
        <v>0</v>
      </c>
      <c r="F5" s="28"/>
      <c r="G5" s="28"/>
      <c r="H5" s="28">
        <f>7*0.6</f>
        <v>4.2</v>
      </c>
      <c r="I5" s="28">
        <f t="shared" si="0"/>
        <v>4.2</v>
      </c>
      <c r="J5" s="28">
        <f t="shared" si="2"/>
        <v>0</v>
      </c>
      <c r="K5" s="28">
        <f t="shared" si="3"/>
        <v>4.2</v>
      </c>
    </row>
    <row r="6" spans="1:13" s="10" customFormat="1" x14ac:dyDescent="0.2">
      <c r="A6" s="48" t="s">
        <v>85</v>
      </c>
      <c r="B6" s="48" t="s">
        <v>86</v>
      </c>
      <c r="C6" s="28">
        <v>82</v>
      </c>
      <c r="D6" s="28">
        <v>116</v>
      </c>
      <c r="E6" s="28">
        <f t="shared" si="1"/>
        <v>34</v>
      </c>
      <c r="F6" s="28">
        <v>62</v>
      </c>
      <c r="G6" s="19"/>
      <c r="H6" s="28">
        <v>0</v>
      </c>
      <c r="I6" s="28">
        <f t="shared" si="0"/>
        <v>62</v>
      </c>
      <c r="J6" s="28">
        <f t="shared" si="2"/>
        <v>54</v>
      </c>
      <c r="K6" s="28">
        <f t="shared" si="3"/>
        <v>0</v>
      </c>
    </row>
    <row r="7" spans="1:13" s="10" customFormat="1" ht="12" x14ac:dyDescent="0.2">
      <c r="A7" s="48" t="s">
        <v>87</v>
      </c>
      <c r="B7" s="48" t="s">
        <v>88</v>
      </c>
      <c r="C7" s="28">
        <v>157</v>
      </c>
      <c r="D7" s="28">
        <v>155</v>
      </c>
      <c r="E7" s="28">
        <f t="shared" si="1"/>
        <v>-2</v>
      </c>
      <c r="F7" s="28">
        <v>149</v>
      </c>
      <c r="G7" s="28"/>
      <c r="H7" s="28">
        <v>0</v>
      </c>
      <c r="I7" s="28">
        <f t="shared" si="0"/>
        <v>149</v>
      </c>
      <c r="J7" s="28">
        <f t="shared" si="2"/>
        <v>6</v>
      </c>
      <c r="K7" s="28">
        <f t="shared" si="3"/>
        <v>0</v>
      </c>
    </row>
    <row r="8" spans="1:13" s="10" customFormat="1" x14ac:dyDescent="0.2">
      <c r="A8" s="48" t="s">
        <v>89</v>
      </c>
      <c r="B8" s="48" t="s">
        <v>90</v>
      </c>
      <c r="C8" s="28">
        <v>17</v>
      </c>
      <c r="D8" s="28">
        <v>19</v>
      </c>
      <c r="E8" s="28">
        <f t="shared" si="1"/>
        <v>2</v>
      </c>
      <c r="F8" s="28">
        <v>10</v>
      </c>
      <c r="G8" s="19">
        <v>0</v>
      </c>
      <c r="H8" s="28">
        <f>6*0.6</f>
        <v>3.5999999999999996</v>
      </c>
      <c r="I8" s="28">
        <f t="shared" si="0"/>
        <v>13.6</v>
      </c>
      <c r="J8" s="28">
        <f t="shared" si="2"/>
        <v>5.4</v>
      </c>
      <c r="K8" s="28">
        <f t="shared" si="3"/>
        <v>0</v>
      </c>
    </row>
    <row r="9" spans="1:13" s="10" customFormat="1" x14ac:dyDescent="0.2">
      <c r="A9" s="48" t="s">
        <v>91</v>
      </c>
      <c r="B9" s="48" t="s">
        <v>92</v>
      </c>
      <c r="C9" s="28">
        <v>6</v>
      </c>
      <c r="D9" s="28">
        <v>7</v>
      </c>
      <c r="E9" s="28">
        <f t="shared" si="1"/>
        <v>1</v>
      </c>
      <c r="F9" s="28">
        <v>3</v>
      </c>
      <c r="G9" s="19">
        <v>0</v>
      </c>
      <c r="H9" s="28">
        <f>1*0.6</f>
        <v>0.6</v>
      </c>
      <c r="I9" s="28">
        <f t="shared" si="0"/>
        <v>3.6</v>
      </c>
      <c r="J9" s="28">
        <f t="shared" si="2"/>
        <v>3.4</v>
      </c>
      <c r="K9" s="28">
        <f t="shared" si="3"/>
        <v>0</v>
      </c>
    </row>
    <row r="10" spans="1:13" s="10" customFormat="1" ht="12" x14ac:dyDescent="0.2">
      <c r="A10" s="48" t="s">
        <v>93</v>
      </c>
      <c r="B10" s="48" t="s">
        <v>94</v>
      </c>
      <c r="C10" s="28">
        <v>2</v>
      </c>
      <c r="D10" s="28">
        <v>2</v>
      </c>
      <c r="E10" s="28">
        <f t="shared" si="1"/>
        <v>0</v>
      </c>
      <c r="F10" s="28">
        <v>1</v>
      </c>
      <c r="G10" s="28"/>
      <c r="H10" s="28">
        <f>1*0.6</f>
        <v>0.6</v>
      </c>
      <c r="I10" s="28">
        <f t="shared" si="0"/>
        <v>1.6</v>
      </c>
      <c r="J10" s="28">
        <f t="shared" si="2"/>
        <v>0.39999999999999991</v>
      </c>
      <c r="K10" s="28">
        <f t="shared" si="3"/>
        <v>0</v>
      </c>
    </row>
    <row r="11" spans="1:13" s="10" customFormat="1" ht="12" x14ac:dyDescent="0.2">
      <c r="A11" s="48" t="s">
        <v>95</v>
      </c>
      <c r="B11" s="48" t="s">
        <v>96</v>
      </c>
      <c r="C11" s="28">
        <v>2</v>
      </c>
      <c r="D11" s="28">
        <v>2</v>
      </c>
      <c r="E11" s="28">
        <f t="shared" si="1"/>
        <v>0</v>
      </c>
      <c r="F11" s="28">
        <v>0</v>
      </c>
      <c r="G11" s="28"/>
      <c r="H11" s="28">
        <f>1*0.6</f>
        <v>0.6</v>
      </c>
      <c r="I11" s="28">
        <f t="shared" si="0"/>
        <v>0.6</v>
      </c>
      <c r="J11" s="28">
        <f t="shared" si="2"/>
        <v>1.4</v>
      </c>
      <c r="K11" s="28">
        <f t="shared" si="3"/>
        <v>0</v>
      </c>
    </row>
    <row r="12" spans="1:13" s="10" customFormat="1" ht="12" x14ac:dyDescent="0.2">
      <c r="A12" s="48" t="s">
        <v>97</v>
      </c>
      <c r="B12" s="48" t="s">
        <v>98</v>
      </c>
      <c r="C12" s="28">
        <v>2</v>
      </c>
      <c r="D12" s="28">
        <v>2</v>
      </c>
      <c r="E12" s="28">
        <f t="shared" si="1"/>
        <v>0</v>
      </c>
      <c r="F12" s="28">
        <v>0</v>
      </c>
      <c r="G12" s="28"/>
      <c r="H12" s="28">
        <f>2*0.6</f>
        <v>1.2</v>
      </c>
      <c r="I12" s="28">
        <f t="shared" si="0"/>
        <v>1.2</v>
      </c>
      <c r="J12" s="28">
        <f t="shared" si="2"/>
        <v>0.8</v>
      </c>
      <c r="K12" s="28">
        <f t="shared" si="3"/>
        <v>0</v>
      </c>
    </row>
    <row r="13" spans="1:13" s="10" customFormat="1" ht="24" x14ac:dyDescent="0.2">
      <c r="A13" s="48" t="s">
        <v>99</v>
      </c>
      <c r="B13" s="48" t="s">
        <v>100</v>
      </c>
      <c r="C13" s="28">
        <v>2</v>
      </c>
      <c r="D13" s="28">
        <v>2</v>
      </c>
      <c r="E13" s="28">
        <f t="shared" si="1"/>
        <v>0</v>
      </c>
      <c r="F13" s="28">
        <v>1</v>
      </c>
      <c r="G13" s="28"/>
      <c r="H13" s="28">
        <v>0</v>
      </c>
      <c r="I13" s="28">
        <f t="shared" si="0"/>
        <v>1</v>
      </c>
      <c r="J13" s="28">
        <f t="shared" si="2"/>
        <v>1</v>
      </c>
      <c r="K13" s="28">
        <f t="shared" si="3"/>
        <v>0</v>
      </c>
    </row>
    <row r="14" spans="1:13" s="10" customFormat="1" ht="12" x14ac:dyDescent="0.2">
      <c r="A14" s="48" t="s">
        <v>101</v>
      </c>
      <c r="B14" s="48" t="s">
        <v>102</v>
      </c>
      <c r="C14" s="28">
        <v>1</v>
      </c>
      <c r="D14" s="28">
        <v>2</v>
      </c>
      <c r="E14" s="28">
        <f t="shared" si="1"/>
        <v>1</v>
      </c>
      <c r="F14" s="28">
        <v>1</v>
      </c>
      <c r="G14" s="28"/>
      <c r="H14" s="28">
        <v>0</v>
      </c>
      <c r="I14" s="28">
        <f t="shared" si="0"/>
        <v>1</v>
      </c>
      <c r="J14" s="28">
        <f t="shared" si="2"/>
        <v>1</v>
      </c>
      <c r="K14" s="28">
        <f t="shared" si="3"/>
        <v>0</v>
      </c>
    </row>
    <row r="15" spans="1:13" s="10" customFormat="1" ht="12" x14ac:dyDescent="0.2">
      <c r="A15" s="48" t="s">
        <v>103</v>
      </c>
      <c r="B15" s="48" t="s">
        <v>104</v>
      </c>
      <c r="C15" s="28">
        <v>20</v>
      </c>
      <c r="D15" s="28">
        <v>23</v>
      </c>
      <c r="E15" s="28">
        <f t="shared" si="1"/>
        <v>3</v>
      </c>
      <c r="F15" s="28">
        <v>11</v>
      </c>
      <c r="G15" s="28">
        <v>0</v>
      </c>
      <c r="H15" s="28">
        <f>8*0.6</f>
        <v>4.8</v>
      </c>
      <c r="I15" s="28">
        <f t="shared" si="0"/>
        <v>15.8</v>
      </c>
      <c r="J15" s="28">
        <f t="shared" si="2"/>
        <v>7.1999999999999993</v>
      </c>
      <c r="K15" s="28">
        <f t="shared" si="3"/>
        <v>0</v>
      </c>
    </row>
    <row r="16" spans="1:13" s="10" customFormat="1" ht="12" x14ac:dyDescent="0.2">
      <c r="A16" s="48" t="s">
        <v>105</v>
      </c>
      <c r="B16" s="48" t="s">
        <v>106</v>
      </c>
      <c r="C16" s="28">
        <v>8</v>
      </c>
      <c r="D16" s="28">
        <v>9</v>
      </c>
      <c r="E16" s="28">
        <f t="shared" si="1"/>
        <v>1</v>
      </c>
      <c r="F16" s="28">
        <v>8</v>
      </c>
      <c r="G16" s="28"/>
      <c r="H16" s="28">
        <v>0</v>
      </c>
      <c r="I16" s="28">
        <f t="shared" si="0"/>
        <v>8</v>
      </c>
      <c r="J16" s="28">
        <f t="shared" si="2"/>
        <v>1</v>
      </c>
      <c r="K16" s="28">
        <f t="shared" si="3"/>
        <v>0</v>
      </c>
    </row>
    <row r="17" spans="1:12" s="10" customFormat="1" ht="24" x14ac:dyDescent="0.2">
      <c r="A17" s="48" t="s">
        <v>107</v>
      </c>
      <c r="B17" s="48" t="s">
        <v>108</v>
      </c>
      <c r="C17" s="28">
        <v>24</v>
      </c>
      <c r="D17" s="28">
        <v>34</v>
      </c>
      <c r="E17" s="28">
        <f t="shared" si="1"/>
        <v>10</v>
      </c>
      <c r="F17" s="28">
        <v>11</v>
      </c>
      <c r="G17" s="19">
        <f>1*0.6</f>
        <v>0.6</v>
      </c>
      <c r="H17" s="28">
        <f>19*0.6</f>
        <v>11.4</v>
      </c>
      <c r="I17" s="28">
        <f t="shared" si="0"/>
        <v>23</v>
      </c>
      <c r="J17" s="28">
        <f t="shared" si="2"/>
        <v>11</v>
      </c>
      <c r="K17" s="28">
        <f t="shared" si="3"/>
        <v>0</v>
      </c>
    </row>
    <row r="18" spans="1:12" s="10" customFormat="1" ht="12" x14ac:dyDescent="0.2">
      <c r="A18" s="48"/>
      <c r="B18" s="48" t="s">
        <v>109</v>
      </c>
      <c r="C18" s="28">
        <v>12</v>
      </c>
      <c r="D18" s="28">
        <v>1</v>
      </c>
      <c r="E18" s="28">
        <f t="shared" si="1"/>
        <v>-11</v>
      </c>
      <c r="F18" s="28">
        <v>0</v>
      </c>
      <c r="G18" s="28"/>
      <c r="H18" s="28">
        <f>1*0.6</f>
        <v>0.6</v>
      </c>
      <c r="I18" s="28">
        <f t="shared" si="0"/>
        <v>0.6</v>
      </c>
      <c r="J18" s="28">
        <f t="shared" si="2"/>
        <v>0.4</v>
      </c>
      <c r="K18" s="28">
        <f t="shared" si="3"/>
        <v>0</v>
      </c>
    </row>
    <row r="19" spans="1:12" s="10" customFormat="1" ht="12" x14ac:dyDescent="0.2">
      <c r="A19" s="48" t="s">
        <v>110</v>
      </c>
      <c r="B19" s="48" t="s">
        <v>111</v>
      </c>
      <c r="C19" s="28">
        <v>56</v>
      </c>
      <c r="D19" s="28">
        <v>59</v>
      </c>
      <c r="E19" s="28">
        <f t="shared" si="1"/>
        <v>3</v>
      </c>
      <c r="F19" s="28">
        <v>40</v>
      </c>
      <c r="G19" s="28"/>
      <c r="H19" s="28">
        <f>8*0.6</f>
        <v>4.8</v>
      </c>
      <c r="I19" s="28">
        <f t="shared" si="0"/>
        <v>44.8</v>
      </c>
      <c r="J19" s="28">
        <f t="shared" si="2"/>
        <v>14.200000000000003</v>
      </c>
      <c r="K19" s="28">
        <f t="shared" si="3"/>
        <v>0</v>
      </c>
    </row>
    <row r="20" spans="1:12" s="10" customFormat="1" ht="12" x14ac:dyDescent="0.2">
      <c r="A20" s="48" t="s">
        <v>128</v>
      </c>
      <c r="B20" s="48" t="s">
        <v>129</v>
      </c>
      <c r="C20" s="28">
        <v>0</v>
      </c>
      <c r="D20" s="28">
        <v>0</v>
      </c>
      <c r="E20" s="28">
        <f t="shared" si="1"/>
        <v>0</v>
      </c>
      <c r="F20" s="28"/>
      <c r="G20" s="28"/>
      <c r="H20" s="28">
        <f>3*0.6</f>
        <v>1.7999999999999998</v>
      </c>
      <c r="I20" s="28">
        <f t="shared" si="0"/>
        <v>1.7999999999999998</v>
      </c>
      <c r="J20" s="28">
        <f t="shared" si="2"/>
        <v>0</v>
      </c>
      <c r="K20" s="28">
        <f t="shared" si="3"/>
        <v>1.7999999999999998</v>
      </c>
    </row>
    <row r="21" spans="1:12" s="10" customFormat="1" ht="12" x14ac:dyDescent="0.2">
      <c r="A21" s="48" t="s">
        <v>130</v>
      </c>
      <c r="B21" s="48" t="s">
        <v>131</v>
      </c>
      <c r="C21" s="28">
        <v>2</v>
      </c>
      <c r="D21" s="28">
        <v>2</v>
      </c>
      <c r="E21" s="28">
        <f t="shared" si="1"/>
        <v>0</v>
      </c>
      <c r="F21" s="28">
        <v>2</v>
      </c>
      <c r="G21" s="28"/>
      <c r="H21" s="28">
        <v>0</v>
      </c>
      <c r="I21" s="28">
        <f t="shared" si="0"/>
        <v>2</v>
      </c>
      <c r="J21" s="28">
        <f t="shared" si="2"/>
        <v>0</v>
      </c>
      <c r="K21" s="28">
        <f t="shared" si="3"/>
        <v>0</v>
      </c>
    </row>
    <row r="22" spans="1:12" s="10" customFormat="1" x14ac:dyDescent="0.2">
      <c r="A22" s="48" t="s">
        <v>132</v>
      </c>
      <c r="B22" s="48" t="s">
        <v>133</v>
      </c>
      <c r="C22" s="28">
        <v>19</v>
      </c>
      <c r="D22" s="28">
        <v>18</v>
      </c>
      <c r="E22" s="28">
        <f t="shared" si="1"/>
        <v>-1</v>
      </c>
      <c r="F22" s="28">
        <v>3</v>
      </c>
      <c r="G22" s="19">
        <v>0</v>
      </c>
      <c r="H22" s="28">
        <f>11*0.6</f>
        <v>6.6</v>
      </c>
      <c r="I22" s="28">
        <f t="shared" si="0"/>
        <v>9.6</v>
      </c>
      <c r="J22" s="28">
        <f t="shared" si="2"/>
        <v>8.4</v>
      </c>
      <c r="K22" s="28">
        <f t="shared" si="3"/>
        <v>0</v>
      </c>
    </row>
    <row r="23" spans="1:12" s="10" customFormat="1" ht="12" x14ac:dyDescent="0.2">
      <c r="A23" s="48" t="s">
        <v>134</v>
      </c>
      <c r="B23" s="48" t="s">
        <v>135</v>
      </c>
      <c r="C23" s="28">
        <v>2</v>
      </c>
      <c r="D23" s="28">
        <v>3</v>
      </c>
      <c r="E23" s="28">
        <f t="shared" si="1"/>
        <v>1</v>
      </c>
      <c r="F23" s="28">
        <v>1</v>
      </c>
      <c r="G23" s="28"/>
      <c r="H23" s="28">
        <f>1*0.6</f>
        <v>0.6</v>
      </c>
      <c r="I23" s="28">
        <f t="shared" si="0"/>
        <v>1.6</v>
      </c>
      <c r="J23" s="28">
        <f t="shared" si="2"/>
        <v>1.4</v>
      </c>
      <c r="K23" s="28">
        <f t="shared" si="3"/>
        <v>0</v>
      </c>
    </row>
    <row r="24" spans="1:12" s="10" customFormat="1" ht="12" x14ac:dyDescent="0.2">
      <c r="A24" s="48" t="s">
        <v>136</v>
      </c>
      <c r="B24" s="48" t="s">
        <v>137</v>
      </c>
      <c r="C24" s="28">
        <v>6</v>
      </c>
      <c r="D24" s="28">
        <v>8</v>
      </c>
      <c r="E24" s="28">
        <f t="shared" si="1"/>
        <v>2</v>
      </c>
      <c r="F24" s="28">
        <v>0</v>
      </c>
      <c r="G24" s="28"/>
      <c r="H24" s="28">
        <f>4*0.6</f>
        <v>2.4</v>
      </c>
      <c r="I24" s="28">
        <f t="shared" si="0"/>
        <v>2.4</v>
      </c>
      <c r="J24" s="28">
        <f t="shared" si="2"/>
        <v>5.6</v>
      </c>
      <c r="K24" s="28">
        <f t="shared" si="3"/>
        <v>0</v>
      </c>
    </row>
    <row r="25" spans="1:12" s="10" customFormat="1" x14ac:dyDescent="0.2">
      <c r="A25" s="48" t="s">
        <v>138</v>
      </c>
      <c r="B25" s="48" t="s">
        <v>139</v>
      </c>
      <c r="C25" s="28">
        <v>11</v>
      </c>
      <c r="D25" s="28">
        <v>16</v>
      </c>
      <c r="E25" s="28">
        <f t="shared" si="1"/>
        <v>5</v>
      </c>
      <c r="F25" s="28">
        <v>3</v>
      </c>
      <c r="G25" s="19">
        <f>4*0.6</f>
        <v>2.4</v>
      </c>
      <c r="H25" s="28">
        <f>5*0.6</f>
        <v>3</v>
      </c>
      <c r="I25" s="28">
        <f t="shared" si="0"/>
        <v>8.4</v>
      </c>
      <c r="J25" s="28">
        <f t="shared" si="2"/>
        <v>7.6</v>
      </c>
      <c r="K25" s="28">
        <f t="shared" si="3"/>
        <v>0</v>
      </c>
    </row>
    <row r="26" spans="1:12" s="10" customFormat="1" ht="12" x14ac:dyDescent="0.2">
      <c r="A26" s="48"/>
      <c r="B26" s="48" t="s">
        <v>140</v>
      </c>
      <c r="C26" s="28">
        <v>0</v>
      </c>
      <c r="D26" s="28">
        <v>0</v>
      </c>
      <c r="E26" s="28">
        <f t="shared" si="1"/>
        <v>0</v>
      </c>
      <c r="F26" s="28">
        <v>0</v>
      </c>
      <c r="G26" s="28"/>
      <c r="H26" s="28">
        <f>3*0.6</f>
        <v>1.7999999999999998</v>
      </c>
      <c r="I26" s="28">
        <f t="shared" si="0"/>
        <v>1.7999999999999998</v>
      </c>
      <c r="J26" s="28">
        <f t="shared" si="2"/>
        <v>0</v>
      </c>
      <c r="K26" s="28">
        <f t="shared" si="3"/>
        <v>1.7999999999999998</v>
      </c>
    </row>
    <row r="27" spans="1:12" s="10" customFormat="1" x14ac:dyDescent="0.2">
      <c r="A27" s="48"/>
      <c r="B27" s="48" t="s">
        <v>141</v>
      </c>
      <c r="C27" s="28">
        <v>18</v>
      </c>
      <c r="D27" s="28">
        <v>9</v>
      </c>
      <c r="E27" s="28">
        <f t="shared" si="1"/>
        <v>-9</v>
      </c>
      <c r="F27" s="28">
        <v>0</v>
      </c>
      <c r="G27" s="19"/>
      <c r="H27" s="28">
        <f>13*0.6</f>
        <v>7.8</v>
      </c>
      <c r="I27" s="28">
        <f t="shared" si="0"/>
        <v>7.8</v>
      </c>
      <c r="J27" s="28">
        <f t="shared" si="2"/>
        <v>1.2000000000000002</v>
      </c>
      <c r="K27" s="28">
        <f t="shared" si="3"/>
        <v>0</v>
      </c>
    </row>
    <row r="28" spans="1:12" s="10" customFormat="1" x14ac:dyDescent="0.2">
      <c r="A28" s="48"/>
      <c r="B28" s="48" t="s">
        <v>142</v>
      </c>
      <c r="C28" s="28">
        <v>22</v>
      </c>
      <c r="D28" s="28">
        <v>13</v>
      </c>
      <c r="E28" s="28">
        <f t="shared" si="1"/>
        <v>-9</v>
      </c>
      <c r="F28" s="28">
        <v>9</v>
      </c>
      <c r="G28" s="19">
        <v>0</v>
      </c>
      <c r="H28" s="28">
        <f>2*0.6</f>
        <v>1.2</v>
      </c>
      <c r="I28" s="28">
        <f t="shared" si="0"/>
        <v>10.199999999999999</v>
      </c>
      <c r="J28" s="28">
        <f t="shared" si="2"/>
        <v>2.8000000000000007</v>
      </c>
      <c r="K28" s="28">
        <f t="shared" si="3"/>
        <v>0</v>
      </c>
    </row>
    <row r="29" spans="1:12" s="10" customFormat="1" x14ac:dyDescent="0.2">
      <c r="A29" s="48" t="s">
        <v>143</v>
      </c>
      <c r="B29" s="48" t="s">
        <v>144</v>
      </c>
      <c r="C29" s="28">
        <v>56</v>
      </c>
      <c r="D29" s="28">
        <v>57</v>
      </c>
      <c r="E29" s="28">
        <f t="shared" si="1"/>
        <v>1</v>
      </c>
      <c r="F29" s="28">
        <v>6</v>
      </c>
      <c r="G29" s="19">
        <v>0</v>
      </c>
      <c r="H29" s="28">
        <v>36</v>
      </c>
      <c r="I29" s="28">
        <f t="shared" si="0"/>
        <v>42</v>
      </c>
      <c r="J29" s="28">
        <f t="shared" si="2"/>
        <v>15</v>
      </c>
      <c r="K29" s="28">
        <f t="shared" si="3"/>
        <v>0</v>
      </c>
    </row>
    <row r="30" spans="1:12" s="10" customFormat="1" x14ac:dyDescent="0.2">
      <c r="A30" s="48" t="s">
        <v>145</v>
      </c>
      <c r="B30" s="48" t="s">
        <v>146</v>
      </c>
      <c r="C30" s="28">
        <v>11</v>
      </c>
      <c r="D30" s="28">
        <v>11</v>
      </c>
      <c r="E30" s="28">
        <f t="shared" si="1"/>
        <v>0</v>
      </c>
      <c r="F30" s="28">
        <v>8</v>
      </c>
      <c r="G30" s="19">
        <v>1</v>
      </c>
      <c r="H30" s="28">
        <v>1</v>
      </c>
      <c r="I30" s="28">
        <f t="shared" si="0"/>
        <v>10</v>
      </c>
      <c r="J30" s="28">
        <f t="shared" si="2"/>
        <v>1</v>
      </c>
      <c r="K30" s="28">
        <f t="shared" si="3"/>
        <v>0</v>
      </c>
    </row>
    <row r="31" spans="1:12" s="10" customFormat="1" x14ac:dyDescent="0.2">
      <c r="A31" s="48" t="s">
        <v>147</v>
      </c>
      <c r="B31" s="48" t="s">
        <v>209</v>
      </c>
      <c r="C31" s="28">
        <v>20</v>
      </c>
      <c r="D31" s="28">
        <v>20</v>
      </c>
      <c r="E31" s="28">
        <f t="shared" si="1"/>
        <v>0</v>
      </c>
      <c r="F31" s="28">
        <v>9</v>
      </c>
      <c r="G31" s="19">
        <v>1</v>
      </c>
      <c r="H31" s="28">
        <v>9</v>
      </c>
      <c r="I31" s="28">
        <f t="shared" si="0"/>
        <v>19</v>
      </c>
      <c r="J31" s="28">
        <f t="shared" si="2"/>
        <v>1</v>
      </c>
      <c r="K31" s="28">
        <f t="shared" si="3"/>
        <v>0</v>
      </c>
    </row>
    <row r="32" spans="1:12" s="10" customFormat="1" ht="12" x14ac:dyDescent="0.2">
      <c r="A32" s="48" t="s">
        <v>148</v>
      </c>
      <c r="B32" s="48" t="s">
        <v>208</v>
      </c>
      <c r="C32" s="28">
        <v>38</v>
      </c>
      <c r="D32" s="28">
        <v>36</v>
      </c>
      <c r="E32" s="28">
        <f>D32-C32</f>
        <v>-2</v>
      </c>
      <c r="F32" s="28">
        <v>4</v>
      </c>
      <c r="G32" s="28">
        <v>0</v>
      </c>
      <c r="H32" s="28">
        <v>19</v>
      </c>
      <c r="I32" s="28">
        <f t="shared" si="0"/>
        <v>23</v>
      </c>
      <c r="J32" s="28">
        <f t="shared" si="2"/>
        <v>13</v>
      </c>
      <c r="K32" s="28">
        <f t="shared" si="3"/>
        <v>0</v>
      </c>
      <c r="L32" s="15"/>
    </row>
    <row r="33" spans="1:11" s="10" customFormat="1" ht="12" x14ac:dyDescent="0.2">
      <c r="A33" s="48" t="s">
        <v>149</v>
      </c>
      <c r="B33" s="48" t="s">
        <v>150</v>
      </c>
      <c r="C33" s="28">
        <v>1</v>
      </c>
      <c r="D33" s="28">
        <v>1</v>
      </c>
      <c r="E33" s="28">
        <f t="shared" si="1"/>
        <v>0</v>
      </c>
      <c r="F33" s="28">
        <v>1</v>
      </c>
      <c r="G33" s="28"/>
      <c r="H33" s="28">
        <v>0</v>
      </c>
      <c r="I33" s="28">
        <f t="shared" si="0"/>
        <v>1</v>
      </c>
      <c r="J33" s="28">
        <f t="shared" si="2"/>
        <v>0</v>
      </c>
      <c r="K33" s="28">
        <f t="shared" si="3"/>
        <v>0</v>
      </c>
    </row>
    <row r="34" spans="1:11" s="10" customFormat="1" ht="12" x14ac:dyDescent="0.2">
      <c r="A34" s="48"/>
      <c r="B34" s="48" t="s">
        <v>151</v>
      </c>
      <c r="C34" s="28">
        <v>1</v>
      </c>
      <c r="D34" s="28">
        <v>2</v>
      </c>
      <c r="E34" s="28">
        <f t="shared" si="1"/>
        <v>1</v>
      </c>
      <c r="F34" s="28">
        <v>0</v>
      </c>
      <c r="G34" s="28"/>
      <c r="H34" s="28">
        <v>0</v>
      </c>
      <c r="I34" s="28">
        <f t="shared" si="0"/>
        <v>0</v>
      </c>
      <c r="J34" s="28">
        <f t="shared" si="2"/>
        <v>2</v>
      </c>
      <c r="K34" s="28">
        <f t="shared" si="3"/>
        <v>0</v>
      </c>
    </row>
    <row r="35" spans="1:11" s="10" customFormat="1" ht="12" x14ac:dyDescent="0.2"/>
    <row r="36" spans="1:11" s="47" customFormat="1" ht="12" x14ac:dyDescent="0.2">
      <c r="A36" s="46"/>
      <c r="B36" s="42" t="s">
        <v>183</v>
      </c>
      <c r="C36" s="40">
        <f>SUM(C3:C34)</f>
        <v>1412</v>
      </c>
      <c r="D36" s="40">
        <f t="shared" ref="D36:J36" si="4">SUM(D3:D34)</f>
        <v>1498</v>
      </c>
      <c r="E36" s="40">
        <f t="shared" si="4"/>
        <v>86</v>
      </c>
      <c r="F36" s="40">
        <f t="shared" si="4"/>
        <v>1102</v>
      </c>
      <c r="G36" s="40">
        <f t="shared" si="4"/>
        <v>5</v>
      </c>
      <c r="H36" s="40">
        <f>SUM(H2:H34)</f>
        <v>146.6</v>
      </c>
      <c r="I36" s="40">
        <f t="shared" si="4"/>
        <v>1253.5999999999999</v>
      </c>
      <c r="J36" s="40">
        <f t="shared" si="4"/>
        <v>252.20000000000005</v>
      </c>
      <c r="K36" s="40">
        <f>SUM(K3:K34)</f>
        <v>7.8</v>
      </c>
    </row>
    <row r="39" spans="1:11" x14ac:dyDescent="0.2">
      <c r="B39" s="11" t="s">
        <v>152</v>
      </c>
      <c r="C39" s="11">
        <f>C36+'Dirigenti Medici'!C58+'Dirigenti Medici'!C59+'Altra Dirigenza'!C16</f>
        <v>2018</v>
      </c>
      <c r="D39" s="11">
        <f>D36+'Dirigenti Medici'!D58+'Dirigenti Medici'!D59+'Altra Dirigenza'!D16</f>
        <v>2162</v>
      </c>
      <c r="E39" s="11">
        <f>E36+'Dirigenti Medici'!E58+'Dirigenti Medici'!E59+'Altra Dirigenza'!E16</f>
        <v>144</v>
      </c>
      <c r="F39" s="45">
        <f>F36+'Dirigenti Medici'!F58+'Dirigenti Medici'!F59+'Altra Dirigenza'!F16</f>
        <v>1311</v>
      </c>
      <c r="G39" s="45">
        <f>G36+'Dirigenti Medici'!G58+'Dirigenti Medici'!G59+'Altra Dirigenza'!G16</f>
        <v>148.80000000000001</v>
      </c>
      <c r="H39" s="45">
        <f>H36+'Dirigenti Medici'!H58+'Dirigenti Medici'!H59+'Altra Dirigenza'!H16</f>
        <v>290.59999999999997</v>
      </c>
      <c r="I39" s="45">
        <f>I36+'Dirigenti Medici'!I58+'Dirigenti Medici'!I59+'Altra Dirigenza'!I16</f>
        <v>1299.3999999999999</v>
      </c>
      <c r="J39" s="45">
        <f>J36+'Dirigenti Medici'!J58+'Dirigenti Medici'!J59+'Altra Dirigenza'!J16</f>
        <v>794.80000000000018</v>
      </c>
      <c r="K39" s="45">
        <f>K36+'Dirigenti Medici'!K58+'Dirigenti Medici'!K59+'Altra Dirigenza'!K16</f>
        <v>23.999999999999996</v>
      </c>
    </row>
  </sheetData>
  <sheetProtection selectLockedCells="1" selectUnlockedCells="1"/>
  <mergeCells count="1">
    <mergeCell ref="A1:B1"/>
  </mergeCells>
  <phoneticPr fontId="19" type="noConversion"/>
  <pageMargins left="0.74791666666666667" right="0.74791666666666667" top="0.98402777777777772" bottom="0.98402777777777772" header="0.51180555555555551" footer="0.51180555555555551"/>
  <pageSetup paperSize="8" scale="56" firstPageNumber="0" fitToHeight="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Dirigenti Medici</vt:lpstr>
      <vt:lpstr>Altra Dirigenza</vt:lpstr>
      <vt:lpstr>Comparto</vt:lpstr>
      <vt:lpstr>'Dirigenti Medici'!Titoli_stampa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Sturniolo Giuseppa</dc:creator>
  <cp:lastModifiedBy>Utente Windows</cp:lastModifiedBy>
  <cp:lastPrinted>2021-03-17T09:18:18Z</cp:lastPrinted>
  <dcterms:created xsi:type="dcterms:W3CDTF">2018-02-12T08:54:45Z</dcterms:created>
  <dcterms:modified xsi:type="dcterms:W3CDTF">2021-03-23T14:03:01Z</dcterms:modified>
</cp:coreProperties>
</file>